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4.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15.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16.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150" windowHeight="7920" tabRatio="881" firstSheet="11" activeTab="27"/>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1" sheetId="22" r:id="rId22"/>
    <sheet name="07.1" sheetId="23" r:id="rId23"/>
    <sheet name="06" sheetId="24" r:id="rId24"/>
    <sheet name="07" sheetId="25" r:id="rId25"/>
    <sheet name="08" sheetId="26" r:id="rId26"/>
    <sheet name="09" sheetId="27" r:id="rId27"/>
    <sheet name="10" sheetId="28" r:id="rId28"/>
    <sheet name="11" sheetId="29" r:id="rId29"/>
    <sheet name="12" sheetId="30" r:id="rId30"/>
    <sheet name="13" sheetId="31" r:id="rId31"/>
    <sheet name="14" sheetId="32" r:id="rId32"/>
    <sheet name="15" sheetId="33" r:id="rId33"/>
    <sheet name="16" sheetId="34" r:id="rId34"/>
    <sheet name="17" sheetId="35" r:id="rId35"/>
    <sheet name="18 " sheetId="36" r:id="rId36"/>
    <sheet name=" 19" sheetId="37" r:id="rId37"/>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xlfn.COUNTIFS" hidden="1">#NAME?</definedName>
    <definedName name="_xlfn.SUMIFS" hidden="1">#NAME?</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3">'06'!$A$1:$S$85</definedName>
    <definedName name="_xlnm.Print_Area" localSheetId="24">'07'!$A$1:$T$85</definedName>
    <definedName name="_xlnm.Print_Area" localSheetId="25">'08'!$A$1:$N$29</definedName>
    <definedName name="_xlnm.Print_Area" localSheetId="28">'11'!$A$1:$U$30</definedName>
    <definedName name="_xlnm.Print_Area" localSheetId="1">'Mãu BC mien giam 8'!$A$1:$N$36</definedName>
    <definedName name="_xlnm.Print_Area" localSheetId="15">'PT02'!$A$1:$C$40</definedName>
    <definedName name="_xlnm.Print_Area" localSheetId="19">'PT04'!$A$1:$C$41</definedName>
    <definedName name="_xlnm.Print_Titles" localSheetId="23">'06'!$6:$10</definedName>
    <definedName name="_xlnm.Print_Titles" localSheetId="24">'07'!$6:$10</definedName>
    <definedName name="_xlnm.Print_Titles" localSheetId="26">'09'!$6:$10</definedName>
    <definedName name="_xlnm.Print_Titles" localSheetId="27">'10'!$6:$10</definedName>
    <definedName name="_xlnm.Print_Titles" localSheetId="10">'bieu lay so lieu bc viet'!$6:$11</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30.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<sst xmlns="http://schemas.openxmlformats.org/spreadsheetml/2006/main" count="4109" uniqueCount="853">
  <si>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</si>
  <si>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</si>
  <si>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</si>
  <si>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</si>
  <si>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</si>
  <si>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</si>
  <si>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</si>
  <si>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</si>
  <si>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</si>
  <si>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</si>
  <si>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</si>
  <si>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</si>
  <si>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</si>
  <si>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</si>
  <si>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</si>
  <si>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</si>
  <si>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</si>
  <si>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</si>
  <si>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</si>
  <si>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</si>
  <si>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</si>
  <si>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</si>
  <si>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</si>
  <si>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</si>
  <si>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</si>
  <si>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</si>
  <si>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</si>
  <si>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</si>
  <si>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</si>
  <si>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</si>
  <si>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</si>
  <si>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</si>
  <si>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</si>
  <si>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</si>
  <si>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</si>
  <si>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</si>
  <si>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</si>
  <si>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</si>
  <si>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</si>
  <si>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</si>
  <si>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</si>
  <si>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</si>
  <si>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</si>
  <si>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</si>
  <si>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</si>
  <si>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</si>
  <si>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</si>
  <si>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</si>
  <si>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</si>
  <si>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</si>
  <si>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</si>
  <si>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</si>
  <si>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</si>
  <si>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</si>
  <si>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</si>
  <si>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</si>
  <si>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</si>
  <si>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</si>
  <si>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</si>
  <si>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</si>
  <si>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</si>
  <si>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</si>
  <si>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</si>
  <si>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</si>
  <si>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</si>
  <si>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</si>
  <si>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</si>
  <si>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</si>
  <si>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</si>
  <si>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</si>
  <si>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</si>
  <si>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</si>
  <si>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</si>
  <si>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</si>
  <si>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</si>
  <si>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</si>
  <si>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</si>
  <si>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</si>
  <si>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</si>
  <si>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</si>
  <si>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</si>
  <si>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</si>
  <si>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</si>
  <si>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</si>
  <si>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</si>
  <si>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</si>
  <si>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</si>
  <si>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</si>
  <si>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</si>
  <si>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</si>
  <si>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</si>
  <si>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</si>
  <si>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</si>
  <si>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</si>
  <si>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</si>
  <si>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</si>
  <si>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</si>
  <si>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</si>
  <si>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</si>
  <si>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</si>
  <si>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</si>
  <si>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</si>
  <si>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</si>
  <si>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</si>
  <si>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</si>
  <si>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</si>
  <si>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</si>
  <si>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</si>
  <si>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</si>
  <si>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</si>
  <si>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</si>
  <si>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</si>
  <si>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</si>
  <si>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</si>
  <si>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</si>
  <si>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</si>
  <si>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</si>
  <si>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</si>
  <si>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</si>
  <si>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</si>
  <si>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</si>
  <si>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</si>
  <si>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</si>
  <si>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</si>
  <si>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</si>
  <si>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</si>
  <si>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</si>
  <si>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</si>
  <si>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</si>
  <si>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</si>
  <si>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</si>
  <si>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</si>
  <si>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</si>
  <si>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</si>
  <si>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</si>
  <si>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</si>
  <si>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</si>
  <si>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</si>
  <si>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</si>
  <si>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</si>
  <si>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</si>
  <si>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</si>
  <si>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</si>
  <si>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</si>
  <si>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</si>
  <si>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</si>
  <si>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</si>
  <si>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</si>
  <si>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</si>
  <si>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</si>
  <si>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</si>
  <si>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</si>
  <si>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</si>
  <si>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</si>
  <si>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</si>
  <si>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</si>
  <si>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</si>
  <si>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</si>
  <si>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</si>
  <si>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</si>
  <si>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</si>
  <si>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</si>
  <si>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</si>
  <si>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</si>
  <si>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</si>
  <si>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</si>
  <si>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</si>
  <si>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</si>
  <si>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</si>
  <si>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</si>
  <si>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</si>
  <si>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</si>
  <si>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</si>
  <si>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</si>
  <si>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</si>
  <si>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</si>
  <si>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</si>
  <si>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</si>
  <si>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</si>
  <si>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</si>
  <si>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</si>
  <si>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</si>
  <si>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</si>
  <si>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</si>
  <si>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</si>
  <si>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</si>
  <si>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</si>
  <si>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</si>
  <si>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</si>
  <si>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</si>
  <si>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</si>
  <si>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</si>
  <si>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</si>
  <si>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</si>
  <si>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</si>
  <si>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</si>
  <si>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</si>
  <si>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</si>
  <si>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</si>
  <si>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</si>
  <si>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</si>
  <si>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</si>
  <si>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</si>
  <si>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</si>
  <si>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</si>
  <si>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</si>
  <si>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</si>
  <si>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</si>
  <si>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</si>
  <si>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</si>
  <si>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</si>
  <si>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</si>
  <si>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</si>
  <si>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</si>
  <si>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</si>
  <si>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</si>
  <si>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</si>
  <si>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</si>
  <si>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</si>
  <si>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</si>
  <si>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</si>
  <si>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</si>
  <si>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</si>
  <si>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</si>
  <si>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</si>
  <si>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</si>
  <si>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</si>
  <si>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</si>
  <si>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</si>
  <si>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</si>
  <si>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</si>
  <si>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</si>
  <si>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</si>
  <si>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</si>
  <si>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</si>
  <si>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</si>
  <si>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</si>
  <si>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</si>
  <si>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</si>
  <si>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</si>
  <si>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</si>
  <si>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</si>
  <si>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</si>
  <si>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</si>
  <si>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</si>
  <si>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</si>
  <si>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</si>
  <si>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</si>
  <si>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</si>
  <si>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</si>
  <si>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</si>
  <si>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</si>
  <si>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</si>
  <si>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</si>
  <si>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</si>
  <si>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</si>
  <si>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</si>
  <si>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</si>
  <si>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</si>
  <si>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</si>
  <si>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</si>
  <si>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</si>
  <si>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</si>
  <si>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</si>
  <si>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</si>
  <si>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</si>
  <si>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</si>
  <si>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</si>
  <si>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</si>
  <si>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</si>
  <si>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</si>
  <si>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</si>
  <si>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</si>
  <si>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</si>
  <si>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</si>
  <si>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</si>
  <si>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</si>
  <si>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</si>
  <si>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</si>
  <si>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</si>
  <si>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</si>
  <si>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</si>
  <si>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</si>
  <si>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</si>
  <si>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</si>
  <si>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</si>
  <si>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</si>
  <si>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</si>
  <si>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</si>
  <si>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</si>
  <si>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</si>
  <si>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</si>
  <si>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</si>
  <si>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</si>
  <si>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</si>
  <si>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</si>
  <si>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</si>
  <si>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</si>
  <si>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</si>
  <si>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</si>
  <si>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</si>
  <si>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</si>
  <si>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</si>
  <si>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</si>
  <si>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</si>
  <si>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</si>
  <si>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</si>
  <si>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</si>
  <si>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</si>
  <si>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</si>
  <si>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</si>
  <si>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</si>
  <si>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</si>
  <si>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</si>
  <si>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</si>
  <si>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</si>
  <si>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</si>
  <si>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</si>
  <si>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</si>
  <si>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</si>
  <si>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</si>
  <si>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</si>
  <si>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</si>
  <si>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</si>
  <si>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</si>
  <si>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</si>
  <si>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</si>
  <si>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</si>
  <si>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</si>
  <si>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</si>
  <si>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</si>
  <si>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</si>
  <si>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</si>
  <si>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</si>
  <si>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</si>
  <si>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</si>
  <si>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</si>
  <si>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</si>
  <si>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</si>
  <si>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</si>
  <si>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</si>
  <si>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</si>
  <si>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</si>
  <si>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</si>
  <si>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</si>
  <si>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</si>
  <si>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</si>
  <si>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</si>
  <si>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</si>
  <si>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</si>
  <si>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</si>
  <si>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</si>
  <si>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</si>
  <si>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</si>
  <si>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</si>
  <si>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</si>
  <si>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</si>
  <si>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</si>
  <si>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</si>
  <si>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</si>
  <si>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</si>
  <si>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</si>
  <si>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</si>
  <si>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</si>
  <si>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</si>
  <si>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</si>
  <si>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</si>
  <si>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</si>
  <si>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</si>
  <si>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</si>
  <si>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</si>
  <si>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</si>
  <si>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</si>
  <si>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</si>
  <si>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</si>
  <si>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</si>
  <si>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</si>
  <si>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</si>
  <si>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</si>
  <si>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</si>
  <si>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</si>
  <si>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</si>
  <si>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</si>
  <si>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</si>
  <si>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</si>
  <si>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</si>
  <si>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</si>
  <si>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</si>
  <si>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</si>
  <si>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</si>
  <si>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</si>
  <si>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</si>
  <si>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</si>
  <si>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</si>
  <si>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</si>
  <si>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</si>
  <si>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</si>
  <si>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</si>
  <si>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</si>
  <si>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</si>
  <si>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</si>
  <si>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</si>
  <si>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</si>
  <si>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</si>
  <si>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</si>
  <si>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</si>
  <si>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</si>
  <si>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</si>
  <si>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</si>
  <si>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</si>
  <si>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</si>
  <si>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</si>
  <si>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</si>
  <si>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</si>
  <si>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</si>
  <si>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</si>
  <si>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</si>
  <si>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</si>
  <si>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</si>
  <si>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</si>
  <si>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</si>
  <si>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</si>
  <si>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</si>
  <si>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</si>
  <si>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</si>
  <si>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</si>
  <si>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</si>
  <si>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</si>
  <si>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</si>
  <si>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</si>
  <si>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</si>
  <si>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</si>
  <si>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</si>
  <si>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</si>
  <si>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</si>
  <si>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</si>
  <si>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</si>
  <si>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</si>
  <si>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</si>
  <si>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</si>
  <si>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</si>
  <si>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</si>
  <si>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</si>
  <si>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</si>
  <si>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</si>
  <si>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</si>
  <si>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</si>
  <si>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</si>
  <si>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</si>
  <si>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</si>
  <si>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</si>
  <si>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</si>
  <si>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</si>
  <si>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</si>
  <si>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</si>
  <si>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</si>
  <si>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</si>
  <si>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</si>
  <si>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</si>
  <si>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</si>
  <si>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</si>
  <si>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</si>
  <si>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</si>
  <si>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</si>
  <si>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</si>
  <si>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</si>
  <si>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</si>
  <si>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</si>
  <si>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</si>
  <si>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</si>
  <si>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</si>
  <si>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</si>
  <si>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</si>
  <si>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</si>
  <si>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</si>
  <si>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</si>
  <si>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</si>
  <si>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</si>
  <si>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</si>
  <si>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</si>
  <si>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</si>
  <si>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</si>
  <si>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</si>
  <si>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</si>
  <si>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</si>
  <si>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</si>
  <si>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</si>
  <si>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</si>
  <si>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</si>
  <si>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</si>
  <si>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</si>
  <si>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</si>
  <si>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</si>
  <si>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</si>
  <si>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</si>
  <si>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</si>
  <si>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</si>
  <si>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</si>
  <si>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</si>
  <si>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</si>
  <si>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</si>
  <si>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</si>
  <si>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</si>
  <si>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</si>
  <si>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</si>
  <si>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</si>
  <si>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</si>
  <si>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</si>
  <si>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</si>
  <si>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</si>
  <si>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</si>
  <si>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</si>
  <si>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</si>
  <si>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</si>
  <si>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</si>
  <si>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</si>
  <si>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</si>
  <si>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</si>
  <si>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</si>
  <si>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</si>
  <si>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</si>
  <si>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</si>
  <si>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</si>
  <si>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</si>
  <si>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</si>
  <si>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</si>
  <si>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</si>
  <si>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</si>
  <si>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</si>
  <si>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</si>
  <si>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</si>
  <si>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</si>
  <si>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</si>
  <si>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</si>
  <si>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</si>
  <si>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</si>
  <si>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</si>
  <si>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</si>
  <si>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</si>
  <si>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</si>
  <si>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</si>
  <si>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</si>
  <si>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</si>
  <si>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</si>
  <si>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</si>
  <si>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</si>
  <si>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</si>
  <si>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</si>
  <si>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</si>
  <si>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</si>
  <si>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</si>
  <si>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</si>
  <si>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</si>
  <si>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</si>
  <si>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</si>
  <si>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</si>
  <si>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</si>
  <si>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</si>
  <si>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</si>
  <si>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</si>
  <si>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</si>
  <si>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</si>
  <si>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</si>
  <si>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</si>
  <si>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</si>
  <si>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</si>
  <si>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</si>
  <si>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</si>
  <si>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</si>
  <si>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</si>
  <si>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</si>
  <si>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</si>
  <si>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</si>
  <si>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</si>
  <si>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</si>
  <si>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</si>
  <si>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</si>
  <si>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</si>
  <si>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</si>
  <si>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</si>
  <si>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</si>
  <si>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</si>
  <si>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</si>
  <si>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</si>
  <si>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</si>
  <si>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</si>
  <si>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</si>
  <si>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</si>
  <si>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</si>
  <si>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</si>
  <si>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</si>
  <si>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</si>
  <si>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</si>
  <si>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</si>
  <si>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</si>
  <si>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</si>
  <si>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</si>
  <si>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</si>
  <si>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</si>
  <si>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</si>
  <si>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</si>
  <si>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</si>
  <si>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</si>
  <si>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</si>
  <si>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</si>
  <si>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</si>
  <si>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</si>
  <si>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</si>
  <si>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</si>
  <si>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</si>
  <si>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</si>
  <si>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</si>
  <si>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</si>
  <si>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</si>
  <si>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</si>
  <si>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</si>
  <si>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</si>
  <si>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</si>
  <si>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</si>
  <si>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</si>
  <si>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</si>
  <si>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</si>
  <si>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</si>
  <si>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</si>
  <si>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</si>
  <si>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</si>
  <si>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</si>
  <si>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t>Đơn vị tính: Việc</t>
  </si>
  <si>
    <t>Số việc phải đôn đốc thi hành án hành chính đã nhận</t>
  </si>
  <si>
    <t>Kết quả đôn đốc thi hành án hành chính</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</si>
  <si>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</si>
  <si>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</si>
  <si>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</si>
  <si>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</si>
  <si>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</si>
  <si>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</si>
  <si>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</si>
  <si>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</si>
  <si>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</si>
  <si>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</si>
  <si>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</si>
  <si>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</si>
  <si>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</si>
  <si>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</si>
  <si>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</si>
  <si>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</si>
  <si>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</si>
  <si>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</si>
  <si>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</si>
  <si>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</si>
  <si>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</si>
  <si>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</si>
  <si>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</si>
  <si>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</si>
  <si>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</si>
  <si>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</si>
  <si>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</si>
  <si>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ngày 26 tháng 6 năm 201513</t>
  </si>
  <si>
    <t>Biểu số: 11/TK-THA</t>
  </si>
  <si>
    <t>Biểu số: 12/TK-THA</t>
  </si>
  <si>
    <t xml:space="preserve"> Viện KSND cấp cao</t>
  </si>
  <si>
    <t>Ngày nhận báo cáo:………………...…</t>
  </si>
  <si>
    <t>Ngày nhận báo cáo:….……………...…</t>
  </si>
  <si>
    <t xml:space="preserve"> Ngày nhận báo cáo:………………...…</t>
  </si>
  <si>
    <t>CTHADS TRÀ VINH</t>
  </si>
  <si>
    <t>Nhan Quốc Hải</t>
  </si>
  <si>
    <t>Trần Việt Hồng</t>
  </si>
  <si>
    <t>PHÓ CỤC TRƯỞNG</t>
  </si>
  <si>
    <t xml:space="preserve">    - Cột 1= cột 2 + cột 3; cột 4= cột 5 + cột 6.</t>
  </si>
  <si>
    <t xml:space="preserve">    - Đối với Chi cục thi hành án dân sự chỉ thống kê số chung của Chi cục;</t>
  </si>
  <si>
    <t xml:space="preserve">   - Biểu mẫu này dùng cho Chi cục Thi hành án dân sự và Cục Thi hành án dân sự;</t>
  </si>
  <si>
    <t>H. TRÀ CÚ</t>
  </si>
  <si>
    <t>H. CẦU KÈ</t>
  </si>
  <si>
    <t>H. CÀNG LONG</t>
  </si>
  <si>
    <t>H. TIỂU CẦN</t>
  </si>
  <si>
    <t>H. CẦU NGANG</t>
  </si>
  <si>
    <t>H. DUYÊN HẢI</t>
  </si>
  <si>
    <t>TX. DUYÊN HẢI</t>
  </si>
  <si>
    <t>H. CHÂU THÀNH</t>
  </si>
  <si>
    <t>TP. TRÀ VINH</t>
  </si>
  <si>
    <t>CHI CỤC THI HÀNH ÁN</t>
  </si>
  <si>
    <t>CỤC THI HÀNH ÁN DÂN SỰ TỈNH</t>
  </si>
  <si>
    <t>TỔNG CỘNG</t>
  </si>
  <si>
    <t xml:space="preserve">Tổng số 
</t>
  </si>
  <si>
    <t xml:space="preserve">Số văn bản thông báo kết quả thi hành án nhận được
</t>
  </si>
  <si>
    <t xml:space="preserve">
….tháng, năm 20.…….
</t>
  </si>
  <si>
    <t>CHI CỤC THADS</t>
  </si>
  <si>
    <t>CỤC THADS TỈNH</t>
  </si>
  <si>
    <t>TỔNG SỐ</t>
  </si>
  <si>
    <t>Đơn vị nhận báo cáo:</t>
  </si>
  <si>
    <t xml:space="preserve"> Đơn vị gửi báo cáo:</t>
  </si>
  <si>
    <t>TỔNG</t>
  </si>
  <si>
    <t xml:space="preserve">TỔNG SỐ </t>
  </si>
  <si>
    <t>Võ Quang Vinh</t>
  </si>
  <si>
    <t>9.4</t>
  </si>
  <si>
    <t>Dương Trung Tực</t>
  </si>
  <si>
    <t>9.3</t>
  </si>
  <si>
    <t>Phan Văn Vũ</t>
  </si>
  <si>
    <t>9.2</t>
  </si>
  <si>
    <t>Ông Văn Lời</t>
  </si>
  <si>
    <t>9.1</t>
  </si>
  <si>
    <t>Huyện Trà Cú</t>
  </si>
  <si>
    <t>Hà T Thanh Loan</t>
  </si>
  <si>
    <t>8.5</t>
  </si>
  <si>
    <t>Nguyễn Văn Liệt</t>
  </si>
  <si>
    <t>8.4</t>
  </si>
  <si>
    <t xml:space="preserve"> Huỳnh Thanh Hải</t>
  </si>
  <si>
    <t>8.3</t>
  </si>
  <si>
    <t>Phùng Hữu Trí</t>
  </si>
  <si>
    <t>8.2</t>
  </si>
  <si>
    <t xml:space="preserve"> Lê Văn Chào</t>
  </si>
  <si>
    <t>8.1</t>
  </si>
  <si>
    <t>Huyện Cầu Kè</t>
  </si>
  <si>
    <t>Huỳnh Long Thắng</t>
  </si>
  <si>
    <t>7.5</t>
  </si>
  <si>
    <t>Huỳnh Chung Phương</t>
  </si>
  <si>
    <t>7.4</t>
  </si>
  <si>
    <t>Nguyễn Văn Huệ</t>
  </si>
  <si>
    <t>7.3</t>
  </si>
  <si>
    <t>Trịnh Phước Đào</t>
  </si>
  <si>
    <t>7.2</t>
  </si>
  <si>
    <t>Trần Thị Diệu</t>
  </si>
  <si>
    <t>7.1</t>
  </si>
  <si>
    <t>Huyện Càng Long</t>
  </si>
  <si>
    <t>Lê Thị Cẩm Thúy</t>
  </si>
  <si>
    <t>6.5</t>
  </si>
  <si>
    <t>Dương Bền</t>
  </si>
  <si>
    <t>6.4</t>
  </si>
  <si>
    <t>Thạch Sa Oanh</t>
  </si>
  <si>
    <t>6.3</t>
  </si>
  <si>
    <t>Nguyễn Khắc Thanh Dự</t>
  </si>
  <si>
    <t>6.2</t>
  </si>
  <si>
    <t>Nguyễn Minh Kiệt</t>
  </si>
  <si>
    <t>6.1</t>
  </si>
  <si>
    <t>Huyện Tiểu Cần</t>
  </si>
  <si>
    <t>Huỳnh Văn Kha</t>
  </si>
  <si>
    <t>5.5</t>
  </si>
  <si>
    <t>Dương Thanh Long</t>
  </si>
  <si>
    <t>5.4</t>
  </si>
  <si>
    <t>Thạch Chanh Đara</t>
  </si>
  <si>
    <t>Nguyễn Xuân Thành</t>
  </si>
  <si>
    <t>Trần Thị Điệp</t>
  </si>
  <si>
    <t>Huyện Cầu Ngang</t>
  </si>
  <si>
    <t>Lào Thị Hưởng</t>
  </si>
  <si>
    <t>Thạch ĐaRa</t>
  </si>
  <si>
    <t>Trương Thanh Hưng</t>
  </si>
  <si>
    <t>Huyện Duyên Hải</t>
  </si>
  <si>
    <t>30</t>
  </si>
  <si>
    <t>Trần Thị Ngọc Hương</t>
  </si>
  <si>
    <t>3.4</t>
  </si>
  <si>
    <t>Huỳnh Hoàng Vũ</t>
  </si>
  <si>
    <t>Ngô Văn Sỹ</t>
  </si>
  <si>
    <t>Trần Vũ Linh</t>
  </si>
  <si>
    <t>Thị Xã Duyên Hải</t>
  </si>
  <si>
    <t>Thạch Phong</t>
  </si>
  <si>
    <t>2.5</t>
  </si>
  <si>
    <t>20</t>
  </si>
  <si>
    <t>Phạm Thị Mười</t>
  </si>
  <si>
    <t>2.4</t>
  </si>
  <si>
    <t>Trần Tấn Vinh</t>
  </si>
  <si>
    <t>2.3</t>
  </si>
  <si>
    <t>64</t>
  </si>
  <si>
    <t>89</t>
  </si>
  <si>
    <t>Trần Văn Tuấn</t>
  </si>
  <si>
    <t>Huỳnh Công Thành</t>
  </si>
  <si>
    <t>Huyện Châu Thành</t>
  </si>
  <si>
    <t>Trần Thị Thu Hiền</t>
  </si>
  <si>
    <t>Hồ Quốc Nhi</t>
  </si>
  <si>
    <t>Nguyễn Thanh Cao</t>
  </si>
  <si>
    <t>Lâm Sô Phone</t>
  </si>
  <si>
    <t>Lâm Văn Thừa</t>
  </si>
  <si>
    <t>Phan Ngọc Siêng</t>
  </si>
  <si>
    <t>Đặng Văn Hưởng</t>
  </si>
  <si>
    <t xml:space="preserve"> TP.Trà Vinh</t>
  </si>
  <si>
    <t>Phạm Thị Như Thủy</t>
  </si>
  <si>
    <t>Cao Đức Phong</t>
  </si>
  <si>
    <t>Nguyễn Văn Dương</t>
  </si>
  <si>
    <t>Trương K.T.Luân</t>
  </si>
  <si>
    <t>Nguyên Văn Tam</t>
  </si>
  <si>
    <t>Phan Văn Phóng</t>
  </si>
  <si>
    <t>Chung Ngọc Cảnh</t>
  </si>
  <si>
    <t>Nguyễn Minh Khiêm</t>
  </si>
  <si>
    <t>Dương Trung Trực</t>
  </si>
  <si>
    <t>Nguyễn K.Thanh Dự</t>
  </si>
  <si>
    <t>8,400</t>
  </si>
  <si>
    <t>1,775</t>
  </si>
  <si>
    <t>138,663</t>
  </si>
  <si>
    <t>Cục THADS TỈNH</t>
  </si>
  <si>
    <t>Tổng cục</t>
  </si>
  <si>
    <t>Đơn vị  nhận báo cáo: Tổng cục</t>
  </si>
  <si>
    <t>Tỷ lệ % = (Xong+đình chỉ)/Có điều kiện *100%</t>
  </si>
  <si>
    <t>Số lượng (việc)</t>
  </si>
  <si>
    <t xml:space="preserve">Số lượng (việc)
</t>
  </si>
  <si>
    <t>Tỷ lệ % = (Xong+đình chỉ + giảm)/Có điều kiện *100%</t>
  </si>
  <si>
    <t>Số lượng (1.000 VN đồng)</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</si>
  <si>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</si>
  <si>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</si>
  <si>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</si>
  <si>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</si>
  <si>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</si>
  <si>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</si>
  <si>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</si>
  <si>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</si>
  <si>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Ban hành theo TT số: 08/2015/TT_BTP</t>
  </si>
  <si>
    <t>Ngày 26 tháng 6 năm 2016</t>
  </si>
  <si>
    <t>Ngày nhận báo cáo:…………………..</t>
  </si>
  <si>
    <r>
      <rPr>
        <sz val="12"/>
        <color indexed="10"/>
        <rFont val="Times New Roman"/>
        <family val="1"/>
      </rPr>
      <t xml:space="preserve">10 </t>
    </r>
    <r>
      <rPr>
        <sz val="12"/>
        <rFont val="Times New Roman"/>
        <family val="1"/>
      </rPr>
      <t xml:space="preserve"> tháng / năm 2016</t>
    </r>
  </si>
  <si>
    <t>19</t>
  </si>
  <si>
    <t>0</t>
  </si>
  <si>
    <t>177</t>
  </si>
  <si>
    <t>100</t>
  </si>
  <si>
    <t>139</t>
  </si>
  <si>
    <t>31</t>
  </si>
  <si>
    <t>150</t>
  </si>
  <si>
    <t>99</t>
  </si>
  <si>
    <t>190</t>
  </si>
  <si>
    <t>135</t>
  </si>
  <si>
    <t>94</t>
  </si>
  <si>
    <t>59</t>
  </si>
  <si>
    <t>232</t>
  </si>
  <si>
    <t>128</t>
  </si>
  <si>
    <t>144</t>
  </si>
  <si>
    <t>117</t>
  </si>
  <si>
    <t>91</t>
  </si>
  <si>
    <t>29</t>
  </si>
  <si>
    <t>377</t>
  </si>
  <si>
    <t>258</t>
  </si>
  <si>
    <t>130</t>
  </si>
  <si>
    <t>158</t>
  </si>
  <si>
    <t>153</t>
  </si>
  <si>
    <t>62</t>
  </si>
  <si>
    <t>32</t>
  </si>
  <si>
    <t>Trương Thanh Hưng 1</t>
  </si>
  <si>
    <t>1,944,225</t>
  </si>
  <si>
    <t>411,211</t>
  </si>
  <si>
    <t>627,611</t>
  </si>
  <si>
    <t>110,840</t>
  </si>
  <si>
    <t>3,624,950</t>
  </si>
  <si>
    <t>01</t>
  </si>
  <si>
    <t>03</t>
  </si>
  <si>
    <t>08</t>
  </si>
  <si>
    <t>02</t>
  </si>
  <si>
    <t>Thi hành 
xong</t>
  </si>
  <si>
    <t>Tỷ lệ 
giảm án tồn</t>
  </si>
  <si>
    <t>Tỷ lệ: 
( %) (xong  + đình chỉ)/ Có điều kiện * 100%</t>
  </si>
  <si>
    <t>Tổng cục THADS</t>
  </si>
  <si>
    <t>Ngày nhận báo cáo:……/….…/ 2015</t>
  </si>
  <si>
    <t>Biểu số: 06.1/TK-THA</t>
  </si>
  <si>
    <t>Tỷ lệ: 
( %) (xong  + đình chỉ+Giảm thi hành an)/ Có điều kiện * 100%</t>
  </si>
  <si>
    <t>Cục THADS tỉnh Trà Vinh</t>
  </si>
  <si>
    <t xml:space="preserve">   KẾT QUẢ THI HÀNH ÁN DÂN SỰ TÍNH BẰNG TIỀN</t>
  </si>
  <si>
    <t>Biểu số: 07.1/TK-THA</t>
  </si>
  <si>
    <r>
      <rPr>
        <i/>
        <sz val="12"/>
        <color indexed="10"/>
        <rFont val="Times New Roman"/>
        <family val="1"/>
      </rPr>
      <t>Trà Vinh</t>
    </r>
    <r>
      <rPr>
        <i/>
        <sz val="12"/>
        <rFont val="Times New Roman"/>
        <family val="1"/>
      </rPr>
      <t xml:space="preserve">, ngày </t>
    </r>
    <r>
      <rPr>
        <i/>
        <sz val="12"/>
        <color indexed="10"/>
        <rFont val="Times New Roman"/>
        <family val="1"/>
      </rPr>
      <t>03</t>
    </r>
    <r>
      <rPr>
        <i/>
        <sz val="12"/>
        <rFont val="Times New Roman"/>
        <family val="1"/>
      </rPr>
      <t xml:space="preserve"> tháng </t>
    </r>
    <r>
      <rPr>
        <i/>
        <sz val="12"/>
        <color indexed="10"/>
        <rFont val="Times New Roman"/>
        <family val="1"/>
      </rPr>
      <t>8</t>
    </r>
    <r>
      <rPr>
        <i/>
        <sz val="12"/>
        <rFont val="Times New Roman"/>
        <family val="1"/>
      </rPr>
      <t xml:space="preserve"> năm 2016</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</si>
</sst>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s>
  <fonts count="189">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i/>
      <sz val="9"/>
      <name val="Times New Roman"/>
      <family val="1"/>
    </font>
    <font>
      <sz val="13"/>
      <name val="Arial"/>
      <family val="2"/>
    </font>
    <font>
      <i/>
      <sz val="11"/>
      <color indexed="10"/>
      <name val="Times New Roman"/>
      <family val="1"/>
    </font>
    <font>
      <sz val="9"/>
      <name val="Arial"/>
      <family val="2"/>
    </font>
    <font>
      <sz val="12"/>
      <name val=".VnHelvetInsH"/>
      <family val="2"/>
    </font>
    <font>
      <i/>
      <sz val="9"/>
      <color indexed="12"/>
      <name val="Times New Roman"/>
      <family val="1"/>
    </font>
    <font>
      <sz val="7"/>
      <name val="Times New Roman"/>
      <family val="1"/>
    </font>
    <font>
      <i/>
      <sz val="8"/>
      <name val="Times New Roman"/>
      <family val="1"/>
    </font>
    <font>
      <sz val="12"/>
      <name val=".VnTimeH"/>
      <family val="2"/>
    </font>
    <font>
      <sz val="9"/>
      <name val=".VnTimeH"/>
      <family val="2"/>
    </font>
    <font>
      <b/>
      <sz val="11"/>
      <name val=".VnTime"/>
      <family val="2"/>
    </font>
    <font>
      <sz val="11"/>
      <name val=".VnTime"/>
      <family val="2"/>
    </font>
    <font>
      <i/>
      <sz val="12"/>
      <color indexed="10"/>
      <name val="Times New Roman"/>
      <family val="1"/>
    </font>
    <font>
      <sz val="8"/>
      <color indexed="8"/>
      <name val="Times New Roman"/>
      <family val="1"/>
    </font>
    <font>
      <sz val="6"/>
      <name val="Times New Roman"/>
      <family val="1"/>
    </font>
    <font>
      <b/>
      <sz val="6"/>
      <name val="Times New Roman"/>
      <family val="1"/>
    </font>
    <font>
      <b/>
      <sz val="7"/>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10"/>
      <name val=".VnTime"/>
      <family val="2"/>
    </font>
    <font>
      <sz val="10"/>
      <color indexed="36"/>
      <name val="Times New Roman"/>
      <family val="1"/>
    </font>
    <font>
      <sz val="10"/>
      <color indexed="8"/>
      <name val="Times New Roman"/>
      <family val="1"/>
    </font>
    <font>
      <sz val="8"/>
      <color indexed="10"/>
      <name val="Times New Roman"/>
      <family val="1"/>
    </font>
    <font>
      <sz val="9"/>
      <color indexed="10"/>
      <name val="Times New Roman"/>
      <family val="1"/>
    </font>
    <font>
      <i/>
      <sz val="9"/>
      <color indexed="10"/>
      <name val="Times New Roman"/>
      <family val="1"/>
    </font>
    <font>
      <sz val="6"/>
      <color indexed="10"/>
      <name val="Times New Roman"/>
      <family val="1"/>
    </font>
    <font>
      <i/>
      <sz val="7"/>
      <color indexed="10"/>
      <name val="Times New Roman"/>
      <family val="1"/>
    </font>
    <font>
      <sz val="7"/>
      <color indexed="10"/>
      <name val="Times New Roman"/>
      <family val="1"/>
    </font>
    <font>
      <b/>
      <i/>
      <sz val="7"/>
      <color indexed="10"/>
      <name val="Times New Roman"/>
      <family val="1"/>
    </font>
    <font>
      <b/>
      <sz val="12"/>
      <name val="Cambria"/>
      <family val="1"/>
    </font>
    <font>
      <sz val="12"/>
      <name val="Cambria"/>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11"/>
      <color rgb="FFFF0000"/>
      <name val="Times New Roman"/>
      <family val="1"/>
    </font>
    <font>
      <b/>
      <sz val="11"/>
      <color rgb="FFFF0000"/>
      <name val="Times New Roman"/>
      <family val="1"/>
    </font>
    <font>
      <sz val="9"/>
      <color rgb="FFFF0000"/>
      <name val=".VnTime"/>
      <family val="2"/>
    </font>
    <font>
      <i/>
      <sz val="12"/>
      <color rgb="FFFF0000"/>
      <name val="Times New Roman"/>
      <family val="1"/>
    </font>
    <font>
      <sz val="12"/>
      <color rgb="FFFF0000"/>
      <name val=".VnTime"/>
      <family val="2"/>
    </font>
    <font>
      <sz val="10"/>
      <color rgb="FFFF0000"/>
      <name val="Times New Roman"/>
      <family val="1"/>
    </font>
    <font>
      <sz val="10"/>
      <color rgb="FF7030A0"/>
      <name val="Times New Roman"/>
      <family val="1"/>
    </font>
    <font>
      <sz val="10"/>
      <color theme="1"/>
      <name val="Times New Roman"/>
      <family val="1"/>
    </font>
    <font>
      <sz val="8"/>
      <color rgb="FFFF0000"/>
      <name val="Times New Roman"/>
      <family val="1"/>
    </font>
    <font>
      <sz val="9"/>
      <color rgb="FFFF0000"/>
      <name val="Times New Roman"/>
      <family val="1"/>
    </font>
    <font>
      <b/>
      <sz val="9"/>
      <color rgb="FFFF0000"/>
      <name val="Times New Roman"/>
      <family val="1"/>
    </font>
    <font>
      <i/>
      <sz val="9"/>
      <color rgb="FFFF0000"/>
      <name val="Times New Roman"/>
      <family val="1"/>
    </font>
    <font>
      <sz val="6"/>
      <color rgb="FFFF0000"/>
      <name val="Times New Roman"/>
      <family val="1"/>
    </font>
    <font>
      <i/>
      <sz val="7"/>
      <color rgb="FFFF0000"/>
      <name val="Times New Roman"/>
      <family val="1"/>
    </font>
    <font>
      <b/>
      <i/>
      <sz val="9"/>
      <color rgb="FFFF0000"/>
      <name val="Times New Roman"/>
      <family val="1"/>
    </font>
    <font>
      <sz val="7"/>
      <color rgb="FFFF0000"/>
      <name val="Times New Roman"/>
      <family val="1"/>
    </font>
    <font>
      <b/>
      <i/>
      <sz val="7"/>
      <color rgb="FFFF0000"/>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4"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154"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54"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54"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54"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54"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154"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54"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54"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54" fillId="1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54" fillId="16"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54"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155"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55" fillId="2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5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5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55"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55"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55"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55"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55"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55" fillId="3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55" fillId="3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55"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56" fillId="36"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57" fillId="37" borderId="1" applyNumberFormat="0" applyAlignment="0" applyProtection="0"/>
    <xf numFmtId="0" fontId="44" fillId="38" borderId="2" applyNumberFormat="0" applyAlignment="0" applyProtection="0"/>
    <xf numFmtId="0" fontId="44" fillId="38" borderId="2" applyNumberFormat="0" applyAlignment="0" applyProtection="0"/>
    <xf numFmtId="0" fontId="158" fillId="39" borderId="3" applyNumberFormat="0" applyAlignment="0" applyProtection="0"/>
    <xf numFmtId="0" fontId="45" fillId="40" borderId="4" applyNumberFormat="0" applyAlignment="0" applyProtection="0"/>
    <xf numFmtId="0" fontId="45"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60" fillId="41"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61"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62" fillId="0" borderId="7"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163"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163"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64" fillId="42" borderId="1" applyNumberFormat="0" applyAlignment="0" applyProtection="0"/>
    <xf numFmtId="0" fontId="51" fillId="9" borderId="2" applyNumberFormat="0" applyAlignment="0" applyProtection="0"/>
    <xf numFmtId="0" fontId="51" fillId="9" borderId="2" applyNumberFormat="0" applyAlignment="0" applyProtection="0"/>
    <xf numFmtId="0" fontId="165" fillId="0" borderId="11"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166"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1" fillId="46" borderId="14" applyNumberFormat="0" applyFont="0" applyAlignment="0" applyProtection="0"/>
    <xf numFmtId="0" fontId="41" fillId="46" borderId="14" applyNumberFormat="0" applyFont="0" applyAlignment="0" applyProtection="0"/>
    <xf numFmtId="0" fontId="167" fillId="37" borderId="15" applyNumberFormat="0" applyAlignment="0" applyProtection="0"/>
    <xf numFmtId="0" fontId="54" fillId="38" borderId="16" applyNumberFormat="0" applyAlignment="0" applyProtection="0"/>
    <xf numFmtId="0" fontId="54"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168"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69" fillId="0" borderId="17"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17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1941">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40" applyNumberFormat="1" applyFont="1" applyFill="1" applyBorder="1" applyAlignment="1" applyProtection="1">
      <alignment horizontal="center" vertical="center"/>
      <protection/>
    </xf>
    <xf numFmtId="49" fontId="0" fillId="47" borderId="0" xfId="142" applyNumberFormat="1" applyFont="1" applyFill="1" applyBorder="1" applyAlignment="1">
      <alignment horizontal="left"/>
      <protection/>
    </xf>
    <xf numFmtId="49" fontId="0" fillId="0" borderId="0" xfId="142" applyNumberFormat="1" applyFont="1">
      <alignment/>
      <protection/>
    </xf>
    <xf numFmtId="49" fontId="0" fillId="0" borderId="0" xfId="142" applyNumberFormat="1">
      <alignment/>
      <protection/>
    </xf>
    <xf numFmtId="49" fontId="0" fillId="0" borderId="0" xfId="142" applyNumberFormat="1" applyFont="1" applyAlignment="1">
      <alignment horizontal="left"/>
      <protection/>
    </xf>
    <xf numFmtId="49" fontId="0" fillId="0" borderId="0" xfId="142" applyNumberFormat="1" applyFont="1" applyBorder="1" applyAlignment="1">
      <alignment wrapText="1"/>
      <protection/>
    </xf>
    <xf numFmtId="49" fontId="20" fillId="0" borderId="0" xfId="142" applyNumberFormat="1" applyFont="1" applyAlignment="1">
      <alignment/>
      <protection/>
    </xf>
    <xf numFmtId="49" fontId="0" fillId="0" borderId="0" xfId="142" applyNumberFormat="1" applyFont="1" applyBorder="1" applyAlignment="1">
      <alignment horizontal="left" wrapText="1"/>
      <protection/>
    </xf>
    <xf numFmtId="49" fontId="23" fillId="0" borderId="0" xfId="142" applyNumberFormat="1" applyFont="1" applyAlignment="1">
      <alignment horizontal="left"/>
      <protection/>
    </xf>
    <xf numFmtId="49" fontId="0" fillId="0" borderId="0" xfId="142" applyNumberFormat="1" applyFont="1" applyFill="1" applyAlignment="1">
      <alignment/>
      <protection/>
    </xf>
    <xf numFmtId="49" fontId="0" fillId="0" borderId="0" xfId="142" applyNumberFormat="1" applyFont="1" applyFill="1" applyAlignment="1">
      <alignment horizontal="center"/>
      <protection/>
    </xf>
    <xf numFmtId="49" fontId="0" fillId="0" borderId="0" xfId="142" applyNumberFormat="1" applyFont="1" applyAlignment="1">
      <alignment horizontal="center"/>
      <protection/>
    </xf>
    <xf numFmtId="49" fontId="0" fillId="0" borderId="0" xfId="142" applyNumberFormat="1" applyFont="1" applyFill="1">
      <alignment/>
      <protection/>
    </xf>
    <xf numFmtId="49" fontId="18" fillId="47" borderId="22" xfId="142" applyNumberFormat="1" applyFont="1" applyFill="1" applyBorder="1" applyAlignment="1">
      <alignment/>
      <protection/>
    </xf>
    <xf numFmtId="49" fontId="12" fillId="0" borderId="20" xfId="142" applyNumberFormat="1" applyFont="1" applyFill="1" applyBorder="1" applyAlignment="1">
      <alignment horizontal="center" vertical="center" wrapText="1"/>
      <protection/>
    </xf>
    <xf numFmtId="49" fontId="58" fillId="48" borderId="20" xfId="142" applyNumberFormat="1" applyFont="1" applyFill="1" applyBorder="1" applyAlignment="1">
      <alignment horizontal="center"/>
      <protection/>
    </xf>
    <xf numFmtId="49" fontId="12" fillId="0" borderId="21" xfId="142" applyNumberFormat="1" applyFont="1" applyFill="1" applyBorder="1" applyAlignment="1">
      <alignment horizontal="center" vertical="center" wrapText="1"/>
      <protection/>
    </xf>
    <xf numFmtId="49" fontId="12" fillId="0" borderId="20" xfId="142" applyNumberFormat="1" applyFont="1" applyBorder="1" applyAlignment="1">
      <alignment horizontal="center" vertical="center" wrapText="1"/>
      <protection/>
    </xf>
    <xf numFmtId="49" fontId="59" fillId="0" borderId="20" xfId="142" applyNumberFormat="1" applyFont="1" applyFill="1" applyBorder="1" applyAlignment="1">
      <alignment horizontal="center" vertical="center" wrapText="1"/>
      <protection/>
    </xf>
    <xf numFmtId="49" fontId="23" fillId="0" borderId="20" xfId="142" applyNumberFormat="1" applyFont="1" applyBorder="1" applyAlignment="1">
      <alignment horizontal="center" vertical="center"/>
      <protection/>
    </xf>
    <xf numFmtId="3" fontId="0" fillId="0" borderId="20" xfId="142" applyNumberFormat="1" applyFont="1" applyBorder="1" applyAlignment="1">
      <alignment horizontal="center" vertical="center"/>
      <protection/>
    </xf>
    <xf numFmtId="3" fontId="0" fillId="0" borderId="20" xfId="142" applyNumberFormat="1" applyFont="1" applyBorder="1" applyAlignment="1">
      <alignment vertical="center"/>
      <protection/>
    </xf>
    <xf numFmtId="49" fontId="0" fillId="0" borderId="0" xfId="142" applyNumberFormat="1" applyAlignment="1">
      <alignment vertical="center"/>
      <protection/>
    </xf>
    <xf numFmtId="3" fontId="57" fillId="3" borderId="20" xfId="142" applyNumberFormat="1" applyFont="1" applyFill="1" applyBorder="1" applyAlignment="1">
      <alignment vertical="center"/>
      <protection/>
    </xf>
    <xf numFmtId="3" fontId="62" fillId="3" borderId="20" xfId="142" applyNumberFormat="1" applyFont="1" applyFill="1" applyBorder="1" applyAlignment="1">
      <alignment vertical="center"/>
      <protection/>
    </xf>
    <xf numFmtId="49" fontId="63" fillId="0" borderId="20" xfId="142" applyNumberFormat="1" applyFont="1" applyBorder="1" applyAlignment="1">
      <alignment horizontal="center" vertical="center"/>
      <protection/>
    </xf>
    <xf numFmtId="3" fontId="30" fillId="44" borderId="20" xfId="142" applyNumberFormat="1" applyFont="1" applyFill="1" applyBorder="1" applyAlignment="1">
      <alignment vertical="center"/>
      <protection/>
    </xf>
    <xf numFmtId="3" fontId="7" fillId="48" borderId="20" xfId="142" applyNumberFormat="1" applyFont="1" applyFill="1" applyBorder="1" applyAlignment="1">
      <alignment horizontal="center" vertical="center"/>
      <protection/>
    </xf>
    <xf numFmtId="3" fontId="7" fillId="48" borderId="20" xfId="142" applyNumberFormat="1" applyFont="1" applyFill="1" applyBorder="1" applyAlignment="1">
      <alignment vertical="center"/>
      <protection/>
    </xf>
    <xf numFmtId="49" fontId="12" fillId="44" borderId="20" xfId="142" applyNumberFormat="1" applyFont="1" applyFill="1" applyBorder="1" applyAlignment="1">
      <alignment horizontal="center" vertical="center"/>
      <protection/>
    </xf>
    <xf numFmtId="49" fontId="12" fillId="44" borderId="20" xfId="142" applyNumberFormat="1" applyFont="1" applyFill="1" applyBorder="1" applyAlignment="1">
      <alignment horizontal="left" vertical="center"/>
      <protection/>
    </xf>
    <xf numFmtId="3" fontId="34" fillId="48" borderId="20" xfId="142" applyNumberFormat="1" applyFont="1" applyFill="1" applyBorder="1" applyAlignment="1">
      <alignment vertical="center"/>
      <protection/>
    </xf>
    <xf numFmtId="3" fontId="34" fillId="0" borderId="20" xfId="142" applyNumberFormat="1" applyFont="1" applyFill="1" applyBorder="1" applyAlignment="1">
      <alignment vertical="center"/>
      <protection/>
    </xf>
    <xf numFmtId="9" fontId="0" fillId="0" borderId="0" xfId="154" applyFont="1" applyAlignment="1">
      <alignment vertical="center"/>
    </xf>
    <xf numFmtId="49" fontId="12" fillId="44" borderId="23" xfId="142" applyNumberFormat="1" applyFont="1" applyFill="1" applyBorder="1" applyAlignment="1">
      <alignment horizontal="center" vertical="center"/>
      <protection/>
    </xf>
    <xf numFmtId="3" fontId="30" fillId="44" borderId="20" xfId="142" applyNumberFormat="1" applyFont="1" applyFill="1" applyBorder="1" applyAlignment="1">
      <alignment vertical="center"/>
      <protection/>
    </xf>
    <xf numFmtId="49" fontId="8" fillId="0" borderId="20" xfId="142" applyNumberFormat="1" applyFont="1" applyBorder="1" applyAlignment="1">
      <alignment horizontal="center" vertical="center"/>
      <protection/>
    </xf>
    <xf numFmtId="49" fontId="8" fillId="47" borderId="20" xfId="142" applyNumberFormat="1" applyFont="1" applyFill="1" applyBorder="1" applyAlignment="1">
      <alignment horizontal="left" vertical="center"/>
      <protection/>
    </xf>
    <xf numFmtId="49" fontId="10" fillId="47" borderId="20" xfId="142" applyNumberFormat="1" applyFont="1" applyFill="1" applyBorder="1" applyAlignment="1">
      <alignment horizontal="left" vertical="center"/>
      <protection/>
    </xf>
    <xf numFmtId="3" fontId="34" fillId="0" borderId="20" xfId="144" applyNumberFormat="1" applyFont="1" applyFill="1" applyBorder="1" applyAlignment="1">
      <alignment vertical="center"/>
      <protection/>
    </xf>
    <xf numFmtId="49" fontId="25" fillId="0" borderId="0" xfId="142" applyNumberFormat="1" applyFont="1" applyAlignment="1">
      <alignment vertical="center"/>
      <protection/>
    </xf>
    <xf numFmtId="49" fontId="8" fillId="47" borderId="20" xfId="142" applyNumberFormat="1" applyFont="1" applyFill="1" applyBorder="1" applyAlignment="1">
      <alignment horizontal="left" vertical="center"/>
      <protection/>
    </xf>
    <xf numFmtId="3" fontId="34" fillId="0" borderId="20" xfId="144" applyNumberFormat="1" applyFont="1" applyFill="1" applyBorder="1" applyAlignment="1">
      <alignment horizontal="center" vertical="center"/>
      <protection/>
    </xf>
    <xf numFmtId="49" fontId="0" fillId="0" borderId="0" xfId="142" applyNumberFormat="1" applyFill="1">
      <alignment/>
      <protection/>
    </xf>
    <xf numFmtId="49" fontId="25" fillId="0" borderId="0" xfId="142" applyNumberFormat="1" applyFont="1">
      <alignment/>
      <protection/>
    </xf>
    <xf numFmtId="49" fontId="34" fillId="0" borderId="0" xfId="142" applyNumberFormat="1" applyFont="1" applyFill="1" applyBorder="1" applyAlignment="1">
      <alignment horizontal="center" wrapText="1"/>
      <protection/>
    </xf>
    <xf numFmtId="49" fontId="64" fillId="0" borderId="0" xfId="142" applyNumberFormat="1" applyFont="1" applyBorder="1">
      <alignment/>
      <protection/>
    </xf>
    <xf numFmtId="49" fontId="65" fillId="0" borderId="0" xfId="142" applyNumberFormat="1" applyFont="1">
      <alignment/>
      <protection/>
    </xf>
    <xf numFmtId="49" fontId="1" fillId="0" borderId="0" xfId="142" applyNumberFormat="1" applyFont="1">
      <alignment/>
      <protection/>
    </xf>
    <xf numFmtId="9" fontId="1" fillId="0" borderId="0" xfId="154" applyFont="1" applyAlignment="1">
      <alignment/>
    </xf>
    <xf numFmtId="49" fontId="66" fillId="0" borderId="0" xfId="142" applyNumberFormat="1" applyFont="1" applyBorder="1">
      <alignment/>
      <protection/>
    </xf>
    <xf numFmtId="49" fontId="30" fillId="0" borderId="0" xfId="142" applyNumberFormat="1" applyFont="1" applyBorder="1" applyAlignment="1">
      <alignment horizontal="center" wrapText="1"/>
      <protection/>
    </xf>
    <xf numFmtId="49" fontId="30" fillId="0" borderId="0" xfId="142" applyNumberFormat="1" applyFont="1" applyFill="1" applyBorder="1" applyAlignment="1">
      <alignment horizontal="center" wrapText="1"/>
      <protection/>
    </xf>
    <xf numFmtId="49" fontId="67" fillId="0" borderId="0" xfId="142" applyNumberFormat="1" applyFont="1" applyBorder="1">
      <alignment/>
      <protection/>
    </xf>
    <xf numFmtId="49" fontId="68" fillId="0" borderId="0" xfId="142" applyNumberFormat="1" applyFont="1" applyBorder="1" applyAlignment="1">
      <alignment wrapText="1"/>
      <protection/>
    </xf>
    <xf numFmtId="49" fontId="6" fillId="0" borderId="0" xfId="142" applyNumberFormat="1" applyFont="1" applyBorder="1">
      <alignment/>
      <protection/>
    </xf>
    <xf numFmtId="49" fontId="45" fillId="0" borderId="0" xfId="142" applyNumberFormat="1" applyFont="1" applyBorder="1" applyAlignment="1">
      <alignment horizontal="center" wrapText="1"/>
      <protection/>
    </xf>
    <xf numFmtId="49" fontId="45" fillId="0" borderId="0" xfId="142" applyNumberFormat="1" applyFont="1" applyFill="1" applyBorder="1" applyAlignment="1">
      <alignment horizontal="center" wrapText="1"/>
      <protection/>
    </xf>
    <xf numFmtId="49" fontId="69" fillId="0" borderId="0" xfId="142" applyNumberFormat="1" applyFont="1" applyBorder="1">
      <alignment/>
      <protection/>
    </xf>
    <xf numFmtId="49" fontId="34" fillId="0" borderId="0" xfId="142" applyNumberFormat="1" applyFont="1">
      <alignment/>
      <protection/>
    </xf>
    <xf numFmtId="49" fontId="34" fillId="0" borderId="0" xfId="142" applyNumberFormat="1" applyFont="1" applyFill="1">
      <alignment/>
      <protection/>
    </xf>
    <xf numFmtId="49" fontId="34" fillId="47" borderId="0" xfId="142" applyNumberFormat="1" applyFont="1" applyFill="1">
      <alignment/>
      <protection/>
    </xf>
    <xf numFmtId="0" fontId="30" fillId="0" borderId="0" xfId="142" applyFont="1" applyAlignment="1">
      <alignment horizontal="center"/>
      <protection/>
    </xf>
    <xf numFmtId="49" fontId="30" fillId="47" borderId="0" xfId="142" applyNumberFormat="1" applyFont="1" applyFill="1" applyAlignment="1">
      <alignment horizontal="center"/>
      <protection/>
    </xf>
    <xf numFmtId="0" fontId="71" fillId="0" borderId="0" xfId="142" applyFont="1" applyAlignment="1">
      <alignment/>
      <protection/>
    </xf>
    <xf numFmtId="0" fontId="7" fillId="0" borderId="0" xfId="142" applyFont="1" applyAlignment="1">
      <alignment/>
      <protection/>
    </xf>
    <xf numFmtId="49" fontId="36" fillId="0" borderId="0" xfId="142" applyNumberFormat="1" applyFont="1">
      <alignment/>
      <protection/>
    </xf>
    <xf numFmtId="3" fontId="0" fillId="0" borderId="0" xfId="142" applyNumberFormat="1" applyFont="1" applyFill="1">
      <alignment/>
      <protection/>
    </xf>
    <xf numFmtId="49" fontId="7" fillId="0" borderId="0" xfId="142" applyNumberFormat="1" applyFont="1" applyFill="1" applyAlignment="1">
      <alignment wrapText="1"/>
      <protection/>
    </xf>
    <xf numFmtId="49" fontId="0" fillId="0" borderId="0" xfId="142" applyNumberFormat="1" applyFont="1" applyFill="1" applyBorder="1" applyAlignment="1">
      <alignment/>
      <protection/>
    </xf>
    <xf numFmtId="49" fontId="0" fillId="0" borderId="0" xfId="142" applyNumberFormat="1" applyFont="1" applyFill="1" applyBorder="1">
      <alignment/>
      <protection/>
    </xf>
    <xf numFmtId="49" fontId="24" fillId="0" borderId="22" xfId="142" applyNumberFormat="1" applyFont="1" applyFill="1" applyBorder="1" applyAlignment="1">
      <alignment/>
      <protection/>
    </xf>
    <xf numFmtId="49" fontId="10" fillId="0" borderId="22" xfId="142" applyNumberFormat="1" applyFont="1" applyFill="1" applyBorder="1" applyAlignment="1">
      <alignment horizontal="center"/>
      <protection/>
    </xf>
    <xf numFmtId="49" fontId="0" fillId="0" borderId="0" xfId="142" applyNumberFormat="1" applyFill="1" applyBorder="1">
      <alignment/>
      <protection/>
    </xf>
    <xf numFmtId="49" fontId="11" fillId="0" borderId="20" xfId="142" applyNumberFormat="1" applyFont="1" applyFill="1" applyBorder="1" applyAlignment="1">
      <alignment horizontal="center" vertical="center" wrapText="1"/>
      <protection/>
    </xf>
    <xf numFmtId="49" fontId="24" fillId="0" borderId="20" xfId="142" applyNumberFormat="1" applyFont="1" applyFill="1" applyBorder="1" applyAlignment="1">
      <alignment horizontal="center" vertical="center" wrapText="1"/>
      <protection/>
    </xf>
    <xf numFmtId="3" fontId="35" fillId="3" borderId="20" xfId="142" applyNumberFormat="1" applyFont="1" applyFill="1" applyBorder="1" applyAlignment="1">
      <alignment horizontal="center" vertical="center" wrapText="1"/>
      <protection/>
    </xf>
    <xf numFmtId="3" fontId="74" fillId="3" borderId="20" xfId="142" applyNumberFormat="1" applyFont="1" applyFill="1" applyBorder="1" applyAlignment="1">
      <alignment horizontal="center" vertical="center" wrapText="1"/>
      <protection/>
    </xf>
    <xf numFmtId="3" fontId="11" fillId="44" borderId="20" xfId="142" applyNumberFormat="1" applyFont="1" applyFill="1" applyBorder="1" applyAlignment="1">
      <alignment horizontal="center" vertical="center" wrapText="1"/>
      <protection/>
    </xf>
    <xf numFmtId="49" fontId="12" fillId="0" borderId="20" xfId="142" applyNumberFormat="1" applyFont="1" applyFill="1" applyBorder="1" applyAlignment="1">
      <alignment horizontal="center"/>
      <protection/>
    </xf>
    <xf numFmtId="49" fontId="12" fillId="0" borderId="20" xfId="142" applyNumberFormat="1" applyFont="1" applyFill="1" applyBorder="1" applyAlignment="1">
      <alignment horizontal="left"/>
      <protection/>
    </xf>
    <xf numFmtId="3" fontId="10" fillId="44" borderId="20" xfId="142" applyNumberFormat="1" applyFont="1" applyFill="1" applyBorder="1" applyAlignment="1">
      <alignment horizontal="center" vertical="center" wrapText="1"/>
      <protection/>
    </xf>
    <xf numFmtId="3" fontId="10" fillId="0" borderId="20" xfId="142" applyNumberFormat="1" applyFont="1" applyFill="1" applyBorder="1" applyAlignment="1">
      <alignment horizontal="center" vertical="center" wrapText="1"/>
      <protection/>
    </xf>
    <xf numFmtId="9" fontId="0" fillId="0" borderId="0" xfId="154" applyFont="1" applyFill="1" applyAlignment="1">
      <alignment/>
    </xf>
    <xf numFmtId="49" fontId="12" fillId="44" borderId="23" xfId="142" applyNumberFormat="1" applyFont="1" applyFill="1" applyBorder="1" applyAlignment="1">
      <alignment horizontal="center"/>
      <protection/>
    </xf>
    <xf numFmtId="49" fontId="12" fillId="44" borderId="20" xfId="142" applyNumberFormat="1" applyFont="1" applyFill="1" applyBorder="1" applyAlignment="1">
      <alignment horizontal="left"/>
      <protection/>
    </xf>
    <xf numFmtId="49" fontId="8" fillId="0" borderId="23" xfId="142" applyNumberFormat="1" applyFont="1" applyFill="1" applyBorder="1" applyAlignment="1">
      <alignment horizontal="center"/>
      <protection/>
    </xf>
    <xf numFmtId="49" fontId="8" fillId="47" borderId="20" xfId="142" applyNumberFormat="1" applyFont="1" applyFill="1" applyBorder="1" applyAlignment="1">
      <alignment horizontal="left"/>
      <protection/>
    </xf>
    <xf numFmtId="3" fontId="10" fillId="47" borderId="20" xfId="142" applyNumberFormat="1" applyFont="1" applyFill="1" applyBorder="1" applyAlignment="1">
      <alignment horizontal="center" vertical="center" wrapText="1"/>
      <protection/>
    </xf>
    <xf numFmtId="49" fontId="10" fillId="47" borderId="20" xfId="142" applyNumberFormat="1" applyFont="1" applyFill="1" applyBorder="1" applyAlignment="1">
      <alignment horizontal="left"/>
      <protection/>
    </xf>
    <xf numFmtId="49" fontId="11" fillId="0" borderId="19" xfId="142" applyNumberFormat="1" applyFont="1" applyFill="1" applyBorder="1" applyAlignment="1">
      <alignment horizontal="center"/>
      <protection/>
    </xf>
    <xf numFmtId="49" fontId="11" fillId="0" borderId="19" xfId="142" applyNumberFormat="1" applyFont="1" applyFill="1" applyBorder="1" applyAlignment="1">
      <alignment horizontal="left"/>
      <protection/>
    </xf>
    <xf numFmtId="3" fontId="10" fillId="0" borderId="19" xfId="142" applyNumberFormat="1" applyFont="1" applyFill="1" applyBorder="1" applyAlignment="1">
      <alignment horizontal="center" vertical="center" wrapText="1"/>
      <protection/>
    </xf>
    <xf numFmtId="49" fontId="20" fillId="0" borderId="0" xfId="142" applyNumberFormat="1" applyFont="1" applyFill="1" applyBorder="1" applyAlignment="1">
      <alignment vertical="center" wrapText="1"/>
      <protection/>
    </xf>
    <xf numFmtId="49" fontId="75" fillId="0" borderId="0" xfId="142" applyNumberFormat="1" applyFont="1" applyFill="1">
      <alignment/>
      <protection/>
    </xf>
    <xf numFmtId="49" fontId="8" fillId="0" borderId="0" xfId="142" applyNumberFormat="1" applyFont="1" applyFill="1">
      <alignment/>
      <protection/>
    </xf>
    <xf numFmtId="49" fontId="0" fillId="47" borderId="0" xfId="142" applyNumberFormat="1" applyFont="1" applyFill="1">
      <alignment/>
      <protection/>
    </xf>
    <xf numFmtId="49" fontId="7" fillId="47" borderId="0" xfId="142" applyNumberFormat="1" applyFont="1" applyFill="1" applyAlignment="1">
      <alignment horizontal="center"/>
      <protection/>
    </xf>
    <xf numFmtId="49" fontId="27" fillId="0" borderId="0" xfId="142" applyNumberFormat="1" applyFont="1" applyFill="1">
      <alignment/>
      <protection/>
    </xf>
    <xf numFmtId="49" fontId="7" fillId="0" borderId="0" xfId="142" applyNumberFormat="1" applyFont="1" applyFill="1">
      <alignment/>
      <protection/>
    </xf>
    <xf numFmtId="49" fontId="18" fillId="0" borderId="0" xfId="142" applyNumberFormat="1" applyFont="1" applyFill="1" applyAlignment="1">
      <alignment/>
      <protection/>
    </xf>
    <xf numFmtId="49" fontId="18" fillId="0" borderId="0" xfId="142" applyNumberFormat="1" applyFont="1" applyFill="1" applyAlignment="1">
      <alignment wrapText="1"/>
      <protection/>
    </xf>
    <xf numFmtId="49" fontId="18" fillId="0" borderId="0" xfId="142" applyNumberFormat="1" applyFont="1" applyFill="1" applyAlignment="1">
      <alignment horizontal="left" wrapText="1"/>
      <protection/>
    </xf>
    <xf numFmtId="49" fontId="0" fillId="0" borderId="0" xfId="142" applyNumberFormat="1" applyAlignment="1">
      <alignment horizontal="left"/>
      <protection/>
    </xf>
    <xf numFmtId="49" fontId="0" fillId="0" borderId="0" xfId="142" applyNumberFormat="1" applyFont="1" applyBorder="1" applyAlignment="1">
      <alignment horizontal="left"/>
      <protection/>
    </xf>
    <xf numFmtId="49" fontId="18" fillId="0" borderId="20" xfId="142" applyNumberFormat="1" applyFont="1" applyBorder="1" applyAlignment="1">
      <alignment horizontal="center"/>
      <protection/>
    </xf>
    <xf numFmtId="3" fontId="8" fillId="4" borderId="20" xfId="144" applyNumberFormat="1" applyFont="1" applyFill="1" applyBorder="1" applyAlignment="1">
      <alignment horizontal="center" vertical="center"/>
      <protection/>
    </xf>
    <xf numFmtId="3" fontId="37" fillId="47" borderId="20" xfId="142" applyNumberFormat="1" applyFont="1" applyFill="1" applyBorder="1" applyAlignment="1">
      <alignment horizontal="center" vertical="center"/>
      <protection/>
    </xf>
    <xf numFmtId="3" fontId="22" fillId="3" borderId="20" xfId="142" applyNumberFormat="1" applyFont="1" applyFill="1" applyBorder="1" applyAlignment="1">
      <alignment horizontal="center" vertical="center"/>
      <protection/>
    </xf>
    <xf numFmtId="3" fontId="39" fillId="3" borderId="20" xfId="142" applyNumberFormat="1" applyFont="1" applyFill="1" applyBorder="1" applyAlignment="1">
      <alignment horizontal="center" vertical="center"/>
      <protection/>
    </xf>
    <xf numFmtId="3" fontId="12" fillId="44" borderId="20" xfId="142" applyNumberFormat="1" applyFont="1" applyFill="1" applyBorder="1" applyAlignment="1">
      <alignment horizontal="center" vertical="center"/>
      <protection/>
    </xf>
    <xf numFmtId="3" fontId="12" fillId="44" borderId="20" xfId="142" applyNumberFormat="1" applyFont="1" applyFill="1" applyBorder="1" applyAlignment="1">
      <alignment horizontal="center" vertical="center"/>
      <protection/>
    </xf>
    <xf numFmtId="3" fontId="12" fillId="4" borderId="20" xfId="144" applyNumberFormat="1" applyFont="1" applyFill="1" applyBorder="1" applyAlignment="1">
      <alignment horizontal="center" vertical="center"/>
      <protection/>
    </xf>
    <xf numFmtId="49" fontId="12" fillId="0" borderId="20" xfId="142" applyNumberFormat="1" applyFont="1" applyBorder="1" applyAlignment="1">
      <alignment horizontal="center" vertical="center"/>
      <protection/>
    </xf>
    <xf numFmtId="49" fontId="12" fillId="47" borderId="20" xfId="142" applyNumberFormat="1" applyFont="1" applyFill="1" applyBorder="1" applyAlignment="1">
      <alignment horizontal="left" vertical="center"/>
      <protection/>
    </xf>
    <xf numFmtId="3" fontId="8" fillId="47" borderId="20" xfId="142" applyNumberFormat="1" applyFont="1" applyFill="1" applyBorder="1" applyAlignment="1">
      <alignment horizontal="center" vertical="center"/>
      <protection/>
    </xf>
    <xf numFmtId="3" fontId="8" fillId="44" borderId="20" xfId="142" applyNumberFormat="1" applyFont="1" applyFill="1" applyBorder="1" applyAlignment="1">
      <alignment horizontal="center" vertical="center"/>
      <protection/>
    </xf>
    <xf numFmtId="49" fontId="8" fillId="0" borderId="23" xfId="142" applyNumberFormat="1" applyFont="1" applyBorder="1" applyAlignment="1">
      <alignment horizontal="center" vertical="center"/>
      <protection/>
    </xf>
    <xf numFmtId="49" fontId="0" fillId="0" borderId="0" xfId="142" applyNumberFormat="1" applyFont="1" applyAlignment="1">
      <alignment vertical="center"/>
      <protection/>
    </xf>
    <xf numFmtId="3" fontId="8" fillId="0" borderId="20" xfId="142" applyNumberFormat="1" applyFont="1" applyFill="1" applyBorder="1" applyAlignment="1">
      <alignment horizontal="center" vertical="center"/>
      <protection/>
    </xf>
    <xf numFmtId="3" fontId="8" fillId="47" borderId="20" xfId="144" applyNumberFormat="1" applyFont="1" applyFill="1" applyBorder="1" applyAlignment="1">
      <alignment horizontal="center" vertical="center"/>
      <protection/>
    </xf>
    <xf numFmtId="49" fontId="8" fillId="47" borderId="23" xfId="142" applyNumberFormat="1" applyFont="1" applyFill="1" applyBorder="1" applyAlignment="1">
      <alignment horizontal="center" vertical="center"/>
      <protection/>
    </xf>
    <xf numFmtId="9" fontId="25" fillId="0" borderId="0" xfId="154" applyFont="1" applyAlignment="1">
      <alignment vertical="center"/>
    </xf>
    <xf numFmtId="49" fontId="8" fillId="0" borderId="0" xfId="142" applyNumberFormat="1" applyFont="1" applyBorder="1" applyAlignment="1">
      <alignment horizontal="center"/>
      <protection/>
    </xf>
    <xf numFmtId="49" fontId="8" fillId="47" borderId="0" xfId="142" applyNumberFormat="1" applyFont="1" applyFill="1" applyBorder="1" applyAlignment="1">
      <alignment horizontal="left"/>
      <protection/>
    </xf>
    <xf numFmtId="49" fontId="0" fillId="0" borderId="0" xfId="142" applyNumberFormat="1" applyFont="1" applyFill="1" applyBorder="1" applyAlignment="1">
      <alignment horizontal="center"/>
      <protection/>
    </xf>
    <xf numFmtId="3" fontId="8" fillId="47" borderId="19" xfId="144" applyNumberFormat="1" applyFont="1" applyFill="1" applyBorder="1" applyAlignment="1">
      <alignment horizontal="center" vertical="center"/>
      <protection/>
    </xf>
    <xf numFmtId="9" fontId="0" fillId="0" borderId="0" xfId="154" applyFont="1" applyAlignment="1">
      <alignment/>
    </xf>
    <xf numFmtId="49" fontId="34" fillId="0" borderId="0" xfId="142" applyNumberFormat="1" applyFont="1" applyBorder="1" applyAlignment="1">
      <alignment wrapText="1"/>
      <protection/>
    </xf>
    <xf numFmtId="3" fontId="8" fillId="47" borderId="0" xfId="144" applyNumberFormat="1" applyFont="1" applyFill="1" applyBorder="1" applyAlignment="1">
      <alignment horizontal="center" vertical="center"/>
      <protection/>
    </xf>
    <xf numFmtId="49" fontId="34" fillId="0" borderId="0" xfId="142" applyNumberFormat="1" applyFont="1" applyAlignment="1">
      <alignment wrapText="1"/>
      <protection/>
    </xf>
    <xf numFmtId="49" fontId="42" fillId="0" borderId="0" xfId="142" applyNumberFormat="1" applyFont="1">
      <alignment/>
      <protection/>
    </xf>
    <xf numFmtId="49" fontId="42" fillId="0" borderId="0" xfId="142" applyNumberFormat="1" applyFont="1" applyAlignment="1">
      <alignment wrapText="1"/>
      <protection/>
    </xf>
    <xf numFmtId="49" fontId="7" fillId="47" borderId="0" xfId="142" applyNumberFormat="1" applyFont="1" applyFill="1" applyAlignment="1">
      <alignment/>
      <protection/>
    </xf>
    <xf numFmtId="49" fontId="77" fillId="0" borderId="0" xfId="142" applyNumberFormat="1" applyFont="1">
      <alignment/>
      <protection/>
    </xf>
    <xf numFmtId="49" fontId="18" fillId="0" borderId="0" xfId="142" applyNumberFormat="1" applyFont="1" applyBorder="1" applyAlignment="1">
      <alignment wrapText="1"/>
      <protection/>
    </xf>
    <xf numFmtId="49" fontId="0" fillId="0" borderId="0" xfId="145" applyNumberFormat="1" applyFont="1" applyAlignment="1">
      <alignment horizontal="left"/>
      <protection/>
    </xf>
    <xf numFmtId="49" fontId="19" fillId="0" borderId="0" xfId="145" applyNumberFormat="1" applyFont="1" applyAlignment="1">
      <alignment wrapText="1"/>
      <protection/>
    </xf>
    <xf numFmtId="49" fontId="7" fillId="47" borderId="0" xfId="145" applyNumberFormat="1" applyFont="1" applyFill="1" applyBorder="1" applyAlignment="1">
      <alignment horizontal="left"/>
      <protection/>
    </xf>
    <xf numFmtId="49" fontId="0" fillId="47" borderId="0" xfId="145" applyNumberFormat="1" applyFont="1" applyFill="1" applyBorder="1" applyAlignment="1">
      <alignment horizontal="left"/>
      <protection/>
    </xf>
    <xf numFmtId="49" fontId="32" fillId="0" borderId="0" xfId="145" applyNumberFormat="1" applyFont="1">
      <alignment/>
      <protection/>
    </xf>
    <xf numFmtId="49" fontId="0" fillId="47" borderId="0" xfId="145" applyNumberFormat="1" applyFont="1" applyFill="1" applyBorder="1" applyAlignment="1">
      <alignment/>
      <protection/>
    </xf>
    <xf numFmtId="49" fontId="7" fillId="0" borderId="0" xfId="145" applyNumberFormat="1" applyFont="1" applyBorder="1" applyAlignment="1">
      <alignment horizontal="left"/>
      <protection/>
    </xf>
    <xf numFmtId="49" fontId="0" fillId="0" borderId="0" xfId="145" applyNumberFormat="1" applyFont="1" applyBorder="1" applyAlignment="1">
      <alignment horizontal="left"/>
      <protection/>
    </xf>
    <xf numFmtId="49" fontId="0" fillId="0" borderId="0" xfId="145" applyNumberFormat="1" applyFont="1" applyBorder="1" applyAlignment="1">
      <alignment/>
      <protection/>
    </xf>
    <xf numFmtId="49" fontId="23" fillId="0" borderId="22" xfId="145" applyNumberFormat="1" applyFont="1" applyBorder="1" applyAlignment="1">
      <alignment horizontal="left"/>
      <protection/>
    </xf>
    <xf numFmtId="49" fontId="7" fillId="0" borderId="22" xfId="145" applyNumberFormat="1" applyFont="1" applyBorder="1" applyAlignment="1">
      <alignment horizontal="left"/>
      <protection/>
    </xf>
    <xf numFmtId="49" fontId="32" fillId="0" borderId="0" xfId="145" applyNumberFormat="1" applyFont="1" applyFill="1">
      <alignment/>
      <protection/>
    </xf>
    <xf numFmtId="49" fontId="32" fillId="0" borderId="0" xfId="145" applyNumberFormat="1" applyFont="1" applyAlignment="1">
      <alignment vertical="center"/>
      <protection/>
    </xf>
    <xf numFmtId="49" fontId="11" fillId="47" borderId="20" xfId="145" applyNumberFormat="1" applyFont="1" applyFill="1" applyBorder="1" applyAlignment="1">
      <alignment horizontal="left" vertical="center"/>
      <protection/>
    </xf>
    <xf numFmtId="49" fontId="1" fillId="0" borderId="0" xfId="145" applyNumberFormat="1" applyFont="1">
      <alignment/>
      <protection/>
    </xf>
    <xf numFmtId="49" fontId="34" fillId="0" borderId="0" xfId="145" applyNumberFormat="1" applyFont="1" applyBorder="1" applyAlignment="1">
      <alignment/>
      <protection/>
    </xf>
    <xf numFmtId="49" fontId="84" fillId="0" borderId="0" xfId="145" applyNumberFormat="1" applyFont="1">
      <alignment/>
      <protection/>
    </xf>
    <xf numFmtId="49" fontId="30" fillId="0" borderId="0" xfId="145" applyNumberFormat="1" applyFont="1" applyBorder="1" applyAlignment="1">
      <alignment/>
      <protection/>
    </xf>
    <xf numFmtId="49" fontId="10" fillId="0" borderId="0" xfId="145" applyNumberFormat="1" applyFont="1">
      <alignment/>
      <protection/>
    </xf>
    <xf numFmtId="49" fontId="34" fillId="0" borderId="0" xfId="145" applyNumberFormat="1" applyFont="1" applyAlignment="1">
      <alignment horizontal="center"/>
      <protection/>
    </xf>
    <xf numFmtId="49" fontId="34" fillId="0" borderId="0" xfId="145" applyNumberFormat="1" applyFont="1">
      <alignment/>
      <protection/>
    </xf>
    <xf numFmtId="49" fontId="84" fillId="0" borderId="0" xfId="145" applyNumberFormat="1" applyFont="1" applyAlignment="1">
      <alignment horizontal="center"/>
      <protection/>
    </xf>
    <xf numFmtId="49" fontId="18" fillId="0" borderId="0" xfId="145" applyNumberFormat="1" applyFont="1" applyBorder="1" applyAlignment="1">
      <alignment wrapText="1"/>
      <protection/>
    </xf>
    <xf numFmtId="49" fontId="86" fillId="0" borderId="0" xfId="145" applyNumberFormat="1" applyFont="1">
      <alignment/>
      <protection/>
    </xf>
    <xf numFmtId="9" fontId="32" fillId="0" borderId="0" xfId="154" applyFont="1" applyAlignment="1">
      <alignment/>
    </xf>
    <xf numFmtId="3" fontId="0" fillId="47" borderId="0" xfId="145" applyNumberFormat="1" applyFont="1" applyFill="1" applyBorder="1" applyAlignment="1">
      <alignment/>
      <protection/>
    </xf>
    <xf numFmtId="0" fontId="32" fillId="0" borderId="0" xfId="145">
      <alignment/>
      <protection/>
    </xf>
    <xf numFmtId="0" fontId="0" fillId="0" borderId="0" xfId="145" applyFont="1" applyAlignment="1">
      <alignment horizontal="left"/>
      <protection/>
    </xf>
    <xf numFmtId="0" fontId="0" fillId="0" borderId="0" xfId="145" applyFont="1" applyBorder="1" applyAlignment="1">
      <alignment/>
      <protection/>
    </xf>
    <xf numFmtId="0" fontId="0" fillId="0" borderId="0" xfId="145" applyFont="1" applyBorder="1" applyAlignment="1">
      <alignment horizontal="left"/>
      <protection/>
    </xf>
    <xf numFmtId="0" fontId="32" fillId="0" borderId="0" xfId="145" applyFont="1">
      <alignment/>
      <protection/>
    </xf>
    <xf numFmtId="0" fontId="11" fillId="0" borderId="20" xfId="145" applyFont="1" applyBorder="1" applyAlignment="1">
      <alignment horizontal="center" vertical="center"/>
      <protection/>
    </xf>
    <xf numFmtId="0" fontId="11" fillId="47" borderId="20" xfId="145" applyFont="1" applyFill="1" applyBorder="1" applyAlignment="1">
      <alignment horizontal="left" vertical="center"/>
      <protection/>
    </xf>
    <xf numFmtId="9" fontId="32" fillId="0" borderId="0" xfId="154" applyFont="1" applyAlignment="1">
      <alignment vertical="center"/>
    </xf>
    <xf numFmtId="0" fontId="10" fillId="0" borderId="23" xfId="145" applyFont="1" applyBorder="1" applyAlignment="1">
      <alignment horizontal="center" vertical="center"/>
      <protection/>
    </xf>
    <xf numFmtId="0" fontId="32" fillId="0" borderId="0" xfId="145" applyFont="1" applyAlignment="1">
      <alignment vertical="center"/>
      <protection/>
    </xf>
    <xf numFmtId="0" fontId="1" fillId="0" borderId="0" xfId="145" applyFont="1">
      <alignment/>
      <protection/>
    </xf>
    <xf numFmtId="0" fontId="30" fillId="0" borderId="0" xfId="145" applyFont="1" applyBorder="1" applyAlignment="1">
      <alignment horizontal="center" wrapText="1"/>
      <protection/>
    </xf>
    <xf numFmtId="0" fontId="34" fillId="0" borderId="0" xfId="145" applyFont="1" applyBorder="1" applyAlignment="1">
      <alignment wrapText="1"/>
      <protection/>
    </xf>
    <xf numFmtId="0" fontId="30" fillId="0" borderId="0" xfId="145" applyNumberFormat="1" applyFont="1" applyBorder="1" applyAlignment="1">
      <alignment/>
      <protection/>
    </xf>
    <xf numFmtId="0" fontId="84" fillId="0" borderId="0" xfId="145" applyFont="1">
      <alignment/>
      <protection/>
    </xf>
    <xf numFmtId="0" fontId="30" fillId="0" borderId="0" xfId="145" applyNumberFormat="1" applyFont="1" applyBorder="1" applyAlignment="1">
      <alignment horizontal="center"/>
      <protection/>
    </xf>
    <xf numFmtId="0" fontId="10" fillId="0" borderId="0" xfId="145" applyFont="1">
      <alignment/>
      <protection/>
    </xf>
    <xf numFmtId="0" fontId="34" fillId="0" borderId="0" xfId="145" applyFont="1">
      <alignment/>
      <protection/>
    </xf>
    <xf numFmtId="0" fontId="30" fillId="0" borderId="0" xfId="142" applyFont="1" applyAlignment="1">
      <alignment/>
      <protection/>
    </xf>
    <xf numFmtId="49" fontId="24" fillId="0" borderId="0" xfId="145" applyNumberFormat="1" applyFont="1">
      <alignment/>
      <protection/>
    </xf>
    <xf numFmtId="49" fontId="8" fillId="47" borderId="0" xfId="145" applyNumberFormat="1" applyFont="1" applyFill="1" applyBorder="1" applyAlignment="1">
      <alignment horizontal="left"/>
      <protection/>
    </xf>
    <xf numFmtId="49" fontId="8" fillId="0" borderId="0" xfId="145" applyNumberFormat="1" applyFont="1" applyBorder="1" applyAlignment="1">
      <alignment horizontal="left"/>
      <protection/>
    </xf>
    <xf numFmtId="49" fontId="0" fillId="0" borderId="22" xfId="145" applyNumberFormat="1" applyFont="1" applyBorder="1" applyAlignment="1">
      <alignment/>
      <protection/>
    </xf>
    <xf numFmtId="49" fontId="11" fillId="0" borderId="20" xfId="145" applyNumberFormat="1" applyFont="1" applyFill="1" applyBorder="1" applyAlignment="1">
      <alignment horizontal="center" vertical="center" wrapText="1"/>
      <protection/>
    </xf>
    <xf numFmtId="49" fontId="10" fillId="0" borderId="24" xfId="145" applyNumberFormat="1" applyFont="1" applyFill="1" applyBorder="1">
      <alignment/>
      <protection/>
    </xf>
    <xf numFmtId="49" fontId="10" fillId="0" borderId="0" xfId="145" applyNumberFormat="1" applyFont="1" applyFill="1">
      <alignment/>
      <protection/>
    </xf>
    <xf numFmtId="49" fontId="29" fillId="0" borderId="0" xfId="145" applyNumberFormat="1" applyFont="1" applyFill="1">
      <alignment/>
      <protection/>
    </xf>
    <xf numFmtId="49" fontId="11" fillId="0" borderId="25" xfId="145" applyNumberFormat="1" applyFont="1" applyFill="1" applyBorder="1" applyAlignment="1">
      <alignment horizontal="center" vertical="center" wrapText="1"/>
      <protection/>
    </xf>
    <xf numFmtId="49" fontId="24" fillId="0" borderId="20" xfId="145" applyNumberFormat="1" applyFont="1" applyFill="1" applyBorder="1" applyAlignment="1">
      <alignment horizontal="center" vertical="center"/>
      <protection/>
    </xf>
    <xf numFmtId="49" fontId="24" fillId="0" borderId="20" xfId="145" applyNumberFormat="1" applyFont="1" applyBorder="1" applyAlignment="1">
      <alignment horizontal="center" vertical="center"/>
      <protection/>
    </xf>
    <xf numFmtId="49" fontId="10" fillId="0" borderId="0" xfId="145" applyNumberFormat="1" applyFont="1" applyAlignment="1">
      <alignment vertical="center"/>
      <protection/>
    </xf>
    <xf numFmtId="3" fontId="35" fillId="3" borderId="20" xfId="145" applyNumberFormat="1" applyFont="1" applyFill="1" applyBorder="1" applyAlignment="1">
      <alignment horizontal="center" vertical="center"/>
      <protection/>
    </xf>
    <xf numFmtId="3" fontId="74" fillId="3" borderId="20" xfId="145" applyNumberFormat="1" applyFont="1" applyFill="1" applyBorder="1" applyAlignment="1">
      <alignment horizontal="center" vertical="center"/>
      <protection/>
    </xf>
    <xf numFmtId="3" fontId="35" fillId="4" borderId="20" xfId="145" applyNumberFormat="1" applyFont="1" applyFill="1" applyBorder="1" applyAlignment="1">
      <alignment horizontal="center" vertical="center"/>
      <protection/>
    </xf>
    <xf numFmtId="3" fontId="11" fillId="44" borderId="20" xfId="145" applyNumberFormat="1" applyFont="1" applyFill="1" applyBorder="1" applyAlignment="1">
      <alignment horizontal="center" vertical="center"/>
      <protection/>
    </xf>
    <xf numFmtId="49" fontId="11" fillId="0" borderId="20" xfId="145" applyNumberFormat="1" applyFont="1" applyBorder="1" applyAlignment="1">
      <alignment horizontal="center" vertical="center"/>
      <protection/>
    </xf>
    <xf numFmtId="3" fontId="10" fillId="47" borderId="20" xfId="145" applyNumberFormat="1" applyFont="1" applyFill="1" applyBorder="1" applyAlignment="1">
      <alignment horizontal="center" vertical="center"/>
      <protection/>
    </xf>
    <xf numFmtId="49" fontId="11" fillId="0" borderId="23" xfId="145" applyNumberFormat="1" applyFont="1" applyBorder="1" applyAlignment="1">
      <alignment horizontal="center" vertical="center"/>
      <protection/>
    </xf>
    <xf numFmtId="49" fontId="10" fillId="0" borderId="23" xfId="145" applyNumberFormat="1" applyFont="1" applyBorder="1" applyAlignment="1">
      <alignment horizontal="center" vertical="center"/>
      <protection/>
    </xf>
    <xf numFmtId="3" fontId="10" fillId="0" borderId="20" xfId="145" applyNumberFormat="1" applyFont="1" applyBorder="1" applyAlignment="1">
      <alignment horizontal="center" vertical="center"/>
      <protection/>
    </xf>
    <xf numFmtId="49" fontId="92" fillId="0" borderId="0" xfId="145" applyNumberFormat="1" applyFont="1">
      <alignment/>
      <protection/>
    </xf>
    <xf numFmtId="49" fontId="32" fillId="0" borderId="0" xfId="145" applyNumberFormat="1">
      <alignment/>
      <protection/>
    </xf>
    <xf numFmtId="49" fontId="34" fillId="0" borderId="0" xfId="145" applyNumberFormat="1" applyFont="1" applyBorder="1" applyAlignment="1">
      <alignment wrapText="1"/>
      <protection/>
    </xf>
    <xf numFmtId="49" fontId="26" fillId="0" borderId="0" xfId="145" applyNumberFormat="1" applyFont="1">
      <alignment/>
      <protection/>
    </xf>
    <xf numFmtId="49" fontId="36" fillId="0" borderId="0" xfId="145" applyNumberFormat="1" applyFont="1">
      <alignment/>
      <protection/>
    </xf>
    <xf numFmtId="49" fontId="36" fillId="0" borderId="0" xfId="145" applyNumberFormat="1" applyFont="1" applyAlignment="1">
      <alignment horizontal="center"/>
      <protection/>
    </xf>
    <xf numFmtId="0" fontId="8" fillId="0" borderId="0" xfId="145" applyNumberFormat="1" applyFont="1" applyAlignment="1">
      <alignment horizontal="left"/>
      <protection/>
    </xf>
    <xf numFmtId="0" fontId="10" fillId="0" borderId="0" xfId="145" applyFont="1" applyAlignment="1">
      <alignment/>
      <protection/>
    </xf>
    <xf numFmtId="3" fontId="10" fillId="0" borderId="0" xfId="145" applyNumberFormat="1" applyFont="1">
      <alignment/>
      <protection/>
    </xf>
    <xf numFmtId="0" fontId="12" fillId="0" borderId="0" xfId="145" applyFont="1" applyBorder="1" applyAlignment="1">
      <alignment/>
      <protection/>
    </xf>
    <xf numFmtId="0" fontId="32" fillId="0" borderId="24" xfId="145" applyFont="1" applyBorder="1">
      <alignment/>
      <protection/>
    </xf>
    <xf numFmtId="0" fontId="32" fillId="0" borderId="0" xfId="145" applyFont="1" applyBorder="1">
      <alignment/>
      <protection/>
    </xf>
    <xf numFmtId="0" fontId="17" fillId="0" borderId="20" xfId="145" applyFont="1" applyBorder="1" applyAlignment="1">
      <alignment horizontal="center" vertical="center" wrapText="1"/>
      <protection/>
    </xf>
    <xf numFmtId="0" fontId="24" fillId="0" borderId="23" xfId="145" applyFont="1" applyFill="1" applyBorder="1" applyAlignment="1">
      <alignment horizontal="center" vertical="center"/>
      <protection/>
    </xf>
    <xf numFmtId="0" fontId="24" fillId="0" borderId="20" xfId="145" applyFont="1" applyFill="1" applyBorder="1" applyAlignment="1">
      <alignment horizontal="center" vertical="center"/>
      <protection/>
    </xf>
    <xf numFmtId="0" fontId="24" fillId="0" borderId="20" xfId="145" applyFont="1" applyBorder="1" applyAlignment="1">
      <alignment horizontal="center" vertical="center"/>
      <protection/>
    </xf>
    <xf numFmtId="3" fontId="25" fillId="3" borderId="20" xfId="145" applyNumberFormat="1" applyFont="1" applyFill="1" applyBorder="1" applyAlignment="1">
      <alignment horizontal="center" vertical="center"/>
      <protection/>
    </xf>
    <xf numFmtId="3" fontId="40" fillId="3" borderId="20" xfId="145" applyNumberFormat="1" applyFont="1" applyFill="1" applyBorder="1" applyAlignment="1">
      <alignment horizontal="center" vertical="center"/>
      <protection/>
    </xf>
    <xf numFmtId="3" fontId="7" fillId="44" borderId="23" xfId="145" applyNumberFormat="1" applyFont="1" applyFill="1" applyBorder="1" applyAlignment="1">
      <alignment horizontal="center" vertical="center"/>
      <protection/>
    </xf>
    <xf numFmtId="3" fontId="0" fillId="48" borderId="23" xfId="145" applyNumberFormat="1" applyFont="1" applyFill="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6" xfId="145" applyNumberFormat="1" applyFont="1" applyBorder="1" applyAlignment="1">
      <alignment horizontal="center" vertical="center"/>
      <protection/>
    </xf>
    <xf numFmtId="0" fontId="11" fillId="0" borderId="23" xfId="145" applyFont="1" applyBorder="1" applyAlignment="1">
      <alignment horizontal="center" vertical="center"/>
      <protection/>
    </xf>
    <xf numFmtId="3" fontId="0" fillId="44" borderId="23" xfId="145" applyNumberFormat="1" applyFont="1" applyFill="1" applyBorder="1" applyAlignment="1">
      <alignment horizontal="center" vertical="center"/>
      <protection/>
    </xf>
    <xf numFmtId="3" fontId="0" fillId="47" borderId="20" xfId="145" applyNumberFormat="1" applyFont="1" applyFill="1" applyBorder="1" applyAlignment="1">
      <alignment horizontal="center" vertical="center"/>
      <protection/>
    </xf>
    <xf numFmtId="3" fontId="0" fillId="47" borderId="26" xfId="145" applyNumberFormat="1" applyFont="1" applyFill="1" applyBorder="1" applyAlignment="1">
      <alignment horizontal="center" vertical="center"/>
      <protection/>
    </xf>
    <xf numFmtId="0" fontId="34" fillId="0" borderId="0" xfId="145" applyNumberFormat="1" applyFont="1" applyBorder="1" applyAlignment="1">
      <alignment/>
      <protection/>
    </xf>
    <xf numFmtId="0" fontId="93" fillId="0" borderId="0" xfId="145" applyFont="1">
      <alignment/>
      <protection/>
    </xf>
    <xf numFmtId="0" fontId="21" fillId="0" borderId="0" xfId="145" applyFont="1">
      <alignment/>
      <protection/>
    </xf>
    <xf numFmtId="0" fontId="33" fillId="0" borderId="0" xfId="145" applyFont="1">
      <alignment/>
      <protection/>
    </xf>
    <xf numFmtId="0" fontId="18" fillId="0" borderId="0" xfId="145" applyFont="1">
      <alignment/>
      <protection/>
    </xf>
    <xf numFmtId="49" fontId="18" fillId="0" borderId="0" xfId="145" applyNumberFormat="1" applyFont="1">
      <alignment/>
      <protection/>
    </xf>
    <xf numFmtId="0" fontId="86" fillId="0" borderId="0" xfId="145" applyFont="1">
      <alignment/>
      <protection/>
    </xf>
    <xf numFmtId="49" fontId="23" fillId="0" borderId="0" xfId="145" applyNumberFormat="1" applyFont="1" applyBorder="1" applyAlignment="1">
      <alignment/>
      <protection/>
    </xf>
    <xf numFmtId="49" fontId="32" fillId="0" borderId="0" xfId="145" applyNumberFormat="1" applyFont="1" applyAlignment="1">
      <alignment horizontal="center"/>
      <protection/>
    </xf>
    <xf numFmtId="3" fontId="24" fillId="47" borderId="22" xfId="145" applyNumberFormat="1" applyFont="1" applyFill="1" applyBorder="1" applyAlignment="1">
      <alignment horizontal="center"/>
      <protection/>
    </xf>
    <xf numFmtId="49" fontId="10" fillId="0" borderId="22" xfId="145" applyNumberFormat="1" applyFont="1" applyBorder="1" applyAlignment="1">
      <alignment/>
      <protection/>
    </xf>
    <xf numFmtId="49" fontId="32" fillId="0" borderId="0" xfId="145" applyNumberFormat="1" applyFill="1">
      <alignment/>
      <protection/>
    </xf>
    <xf numFmtId="49" fontId="32" fillId="0" borderId="0" xfId="145" applyNumberFormat="1" applyFill="1" applyAlignment="1">
      <alignment vertical="center" wrapText="1"/>
      <protection/>
    </xf>
    <xf numFmtId="49" fontId="32" fillId="0" borderId="0" xfId="145" applyNumberFormat="1" applyAlignment="1">
      <alignment vertical="center"/>
      <protection/>
    </xf>
    <xf numFmtId="3" fontId="10" fillId="44" borderId="20" xfId="145" applyNumberFormat="1" applyFont="1" applyFill="1" applyBorder="1" applyAlignment="1">
      <alignment horizontal="center" vertical="center"/>
      <protection/>
    </xf>
    <xf numFmtId="3" fontId="32" fillId="0" borderId="20" xfId="145" applyNumberFormat="1" applyFont="1" applyBorder="1" applyAlignment="1">
      <alignment horizontal="center" vertical="center"/>
      <protection/>
    </xf>
    <xf numFmtId="0" fontId="10" fillId="0" borderId="20" xfId="145" applyFont="1" applyBorder="1" applyAlignment="1">
      <alignment horizontal="center" vertical="center"/>
      <protection/>
    </xf>
    <xf numFmtId="3" fontId="10" fillId="0" borderId="20" xfId="145" applyNumberFormat="1" applyFont="1" applyFill="1" applyBorder="1" applyAlignment="1">
      <alignment horizontal="center" vertical="center"/>
      <protection/>
    </xf>
    <xf numFmtId="3" fontId="32" fillId="0" borderId="20" xfId="145" applyNumberFormat="1" applyFont="1" applyFill="1" applyBorder="1" applyAlignment="1">
      <alignment horizontal="center" vertical="center"/>
      <protection/>
    </xf>
    <xf numFmtId="49" fontId="32" fillId="0" borderId="0" xfId="145" applyNumberFormat="1" applyAlignment="1">
      <alignment horizontal="center"/>
      <protection/>
    </xf>
    <xf numFmtId="49" fontId="77" fillId="0" borderId="0" xfId="145" applyNumberFormat="1" applyFont="1" applyAlignment="1">
      <alignment horizontal="left"/>
      <protection/>
    </xf>
    <xf numFmtId="49" fontId="36" fillId="0" borderId="0" xfId="145" applyNumberFormat="1" applyFont="1" applyAlignment="1">
      <alignment/>
      <protection/>
    </xf>
    <xf numFmtId="49" fontId="7" fillId="47" borderId="0" xfId="145" applyNumberFormat="1" applyFont="1" applyFill="1" applyBorder="1" applyAlignment="1">
      <alignment/>
      <protection/>
    </xf>
    <xf numFmtId="49" fontId="7" fillId="0" borderId="0" xfId="145" applyNumberFormat="1" applyFont="1" applyAlignment="1">
      <alignment/>
      <protection/>
    </xf>
    <xf numFmtId="49" fontId="7" fillId="0" borderId="0" xfId="145" applyNumberFormat="1" applyFont="1" applyBorder="1" applyAlignment="1">
      <alignment/>
      <protection/>
    </xf>
    <xf numFmtId="49" fontId="11" fillId="0" borderId="22" xfId="145" applyNumberFormat="1" applyFont="1" applyBorder="1" applyAlignment="1">
      <alignment/>
      <protection/>
    </xf>
    <xf numFmtId="3" fontId="24" fillId="0" borderId="20" xfId="145" applyNumberFormat="1" applyFont="1" applyBorder="1" applyAlignment="1">
      <alignment horizontal="center" vertical="center"/>
      <protection/>
    </xf>
    <xf numFmtId="49" fontId="32" fillId="47" borderId="0" xfId="145" applyNumberFormat="1" applyFont="1" applyFill="1" applyAlignment="1">
      <alignment vertical="center"/>
      <protection/>
    </xf>
    <xf numFmtId="3" fontId="32" fillId="47" borderId="20" xfId="145" applyNumberFormat="1" applyFont="1" applyFill="1" applyBorder="1" applyAlignment="1">
      <alignment horizontal="center" vertical="center"/>
      <protection/>
    </xf>
    <xf numFmtId="3" fontId="96" fillId="0" borderId="20" xfId="145" applyNumberFormat="1" applyFont="1" applyBorder="1" applyAlignment="1">
      <alignment horizontal="center" vertical="center"/>
      <protection/>
    </xf>
    <xf numFmtId="0" fontId="10" fillId="0" borderId="19" xfId="145" applyFont="1" applyFill="1" applyBorder="1" applyAlignment="1">
      <alignment horizontal="center" vertical="center"/>
      <protection/>
    </xf>
    <xf numFmtId="49" fontId="11" fillId="0" borderId="19" xfId="142" applyNumberFormat="1" applyFont="1" applyFill="1" applyBorder="1" applyAlignment="1">
      <alignment horizontal="left" vertical="center"/>
      <protection/>
    </xf>
    <xf numFmtId="3" fontId="10" fillId="0" borderId="19" xfId="145" applyNumberFormat="1" applyFont="1" applyFill="1" applyBorder="1" applyAlignment="1">
      <alignment horizontal="center" vertical="center"/>
      <protection/>
    </xf>
    <xf numFmtId="3" fontId="24" fillId="0" borderId="19" xfId="145" applyNumberFormat="1" applyFont="1" applyFill="1" applyBorder="1" applyAlignment="1">
      <alignment horizontal="center" vertical="center"/>
      <protection/>
    </xf>
    <xf numFmtId="3" fontId="32" fillId="0" borderId="19" xfId="145" applyNumberFormat="1" applyFont="1" applyFill="1" applyBorder="1" applyAlignment="1">
      <alignment vertical="center"/>
      <protection/>
    </xf>
    <xf numFmtId="3" fontId="97" fillId="0" borderId="19" xfId="145" applyNumberFormat="1" applyFont="1" applyFill="1" applyBorder="1" applyAlignment="1">
      <alignment vertical="center"/>
      <protection/>
    </xf>
    <xf numFmtId="49" fontId="36" fillId="0" borderId="0" xfId="145" applyNumberFormat="1" applyFont="1" applyBorder="1" applyAlignment="1">
      <alignment/>
      <protection/>
    </xf>
    <xf numFmtId="49" fontId="34" fillId="0" borderId="0" xfId="145" applyNumberFormat="1" applyFont="1" applyBorder="1" applyAlignment="1">
      <alignment horizontal="center"/>
      <protection/>
    </xf>
    <xf numFmtId="49" fontId="34" fillId="0" borderId="0" xfId="145" applyNumberFormat="1" applyFont="1" applyAlignment="1">
      <alignment/>
      <protection/>
    </xf>
    <xf numFmtId="0" fontId="10" fillId="47" borderId="0" xfId="145" applyFont="1" applyFill="1" applyBorder="1" applyAlignment="1">
      <alignment/>
      <protection/>
    </xf>
    <xf numFmtId="49" fontId="98" fillId="0" borderId="0" xfId="145" applyNumberFormat="1" applyFont="1">
      <alignment/>
      <protection/>
    </xf>
    <xf numFmtId="49" fontId="99" fillId="0" borderId="0" xfId="145" applyNumberFormat="1" applyFont="1">
      <alignment/>
      <protection/>
    </xf>
    <xf numFmtId="49" fontId="100" fillId="0" borderId="0" xfId="145" applyNumberFormat="1" applyFont="1" applyAlignment="1">
      <alignment horizontal="center"/>
      <protection/>
    </xf>
    <xf numFmtId="49" fontId="30" fillId="47" borderId="0" xfId="142" applyNumberFormat="1" applyFont="1" applyFill="1" applyAlignment="1">
      <alignment/>
      <protection/>
    </xf>
    <xf numFmtId="49" fontId="85" fillId="0" borderId="0" xfId="145" applyNumberFormat="1" applyFont="1">
      <alignment/>
      <protection/>
    </xf>
    <xf numFmtId="49" fontId="36" fillId="0" borderId="0" xfId="145" applyNumberFormat="1" applyFont="1" applyBorder="1" applyAlignment="1">
      <alignment wrapText="1"/>
      <protection/>
    </xf>
    <xf numFmtId="49" fontId="88" fillId="0" borderId="0" xfId="145" applyNumberFormat="1" applyFont="1">
      <alignment/>
      <protection/>
    </xf>
    <xf numFmtId="49" fontId="83" fillId="0" borderId="0" xfId="145" applyNumberFormat="1" applyFont="1">
      <alignment/>
      <protection/>
    </xf>
    <xf numFmtId="49" fontId="19"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7" fillId="0" borderId="0" xfId="145" applyNumberFormat="1" applyFont="1" applyFill="1" applyBorder="1" applyAlignment="1">
      <alignment/>
      <protection/>
    </xf>
    <xf numFmtId="49" fontId="101" fillId="0" borderId="0" xfId="145" applyNumberFormat="1" applyFont="1" applyFill="1">
      <alignment/>
      <protection/>
    </xf>
    <xf numFmtId="49" fontId="32" fillId="0" borderId="0" xfId="145" applyNumberFormat="1" applyFont="1" applyFill="1" applyAlignment="1">
      <alignment horizontal="center"/>
      <protection/>
    </xf>
    <xf numFmtId="49" fontId="24" fillId="0" borderId="0" xfId="145" applyNumberFormat="1" applyFont="1" applyFill="1" applyBorder="1" applyAlignment="1">
      <alignment/>
      <protection/>
    </xf>
    <xf numFmtId="49" fontId="11" fillId="0" borderId="0" xfId="145" applyNumberFormat="1" applyFont="1" applyFill="1" applyBorder="1" applyAlignment="1">
      <alignment/>
      <protection/>
    </xf>
    <xf numFmtId="49" fontId="87" fillId="0" borderId="0" xfId="145" applyNumberFormat="1" applyFont="1" applyFill="1">
      <alignment/>
      <protection/>
    </xf>
    <xf numFmtId="49" fontId="87" fillId="0" borderId="0" xfId="145" applyNumberFormat="1" applyFont="1" applyFill="1" applyAlignment="1">
      <alignment/>
      <protection/>
    </xf>
    <xf numFmtId="49" fontId="24" fillId="0" borderId="27" xfId="145" applyNumberFormat="1" applyFont="1" applyFill="1" applyBorder="1" applyAlignment="1">
      <alignment horizontal="center" vertical="center"/>
      <protection/>
    </xf>
    <xf numFmtId="3" fontId="11" fillId="44" borderId="27" xfId="145" applyNumberFormat="1" applyFont="1" applyFill="1" applyBorder="1" applyAlignment="1">
      <alignment horizontal="center" vertical="center"/>
      <protection/>
    </xf>
    <xf numFmtId="3" fontId="11" fillId="44" borderId="23" xfId="145" applyNumberFormat="1" applyFont="1" applyFill="1" applyBorder="1" applyAlignment="1">
      <alignment horizontal="center" vertical="center"/>
      <protection/>
    </xf>
    <xf numFmtId="49" fontId="7" fillId="0" borderId="0" xfId="145" applyNumberFormat="1" applyFont="1" applyAlignment="1">
      <alignment horizontal="center"/>
      <protection/>
    </xf>
    <xf numFmtId="49" fontId="30" fillId="0" borderId="0" xfId="145" applyNumberFormat="1" applyFont="1">
      <alignment/>
      <protection/>
    </xf>
    <xf numFmtId="49" fontId="7" fillId="0" borderId="0" xfId="145" applyNumberFormat="1" applyFont="1">
      <alignment/>
      <protection/>
    </xf>
    <xf numFmtId="49" fontId="34" fillId="0" borderId="0" xfId="145" applyNumberFormat="1" applyFont="1">
      <alignment/>
      <protection/>
    </xf>
    <xf numFmtId="3" fontId="7" fillId="47" borderId="0" xfId="145" applyNumberFormat="1" applyFont="1" applyFill="1" applyBorder="1" applyAlignment="1">
      <alignment/>
      <protection/>
    </xf>
    <xf numFmtId="0" fontId="7" fillId="0" borderId="0" xfId="145" applyFont="1">
      <alignment/>
      <protection/>
    </xf>
    <xf numFmtId="0" fontId="8" fillId="0" borderId="0" xfId="145" applyFont="1" applyBorder="1" applyAlignment="1">
      <alignment horizontal="left"/>
      <protection/>
    </xf>
    <xf numFmtId="3" fontId="0" fillId="0" borderId="0" xfId="145" applyNumberFormat="1" applyFont="1" applyAlignment="1">
      <alignment horizontal="left"/>
      <protection/>
    </xf>
    <xf numFmtId="0" fontId="18" fillId="0" borderId="0" xfId="145" applyFont="1" applyBorder="1" applyAlignment="1">
      <alignment/>
      <protection/>
    </xf>
    <xf numFmtId="0" fontId="12" fillId="0" borderId="20" xfId="145" applyFont="1" applyFill="1" applyBorder="1" applyAlignment="1">
      <alignment horizontal="center" vertical="center" wrapText="1"/>
      <protection/>
    </xf>
    <xf numFmtId="0" fontId="7" fillId="0" borderId="0" xfId="145" applyFont="1" applyFill="1" applyBorder="1">
      <alignment/>
      <protection/>
    </xf>
    <xf numFmtId="0" fontId="7" fillId="0" borderId="0" xfId="145" applyFont="1" applyFill="1">
      <alignment/>
      <protection/>
    </xf>
    <xf numFmtId="3" fontId="23" fillId="0" borderId="20" xfId="145" applyNumberFormat="1" applyFont="1" applyBorder="1" applyAlignment="1">
      <alignment horizontal="center" vertical="center"/>
      <protection/>
    </xf>
    <xf numFmtId="0" fontId="0" fillId="0" borderId="0" xfId="145" applyFont="1" applyAlignment="1">
      <alignment horizontal="center" vertical="center"/>
      <protection/>
    </xf>
    <xf numFmtId="3" fontId="8" fillId="44" borderId="20" xfId="145" applyNumberFormat="1" applyFont="1" applyFill="1" applyBorder="1" applyAlignment="1">
      <alignment horizontal="center" vertical="center"/>
      <protection/>
    </xf>
    <xf numFmtId="0" fontId="7" fillId="0" borderId="0" xfId="145" applyFont="1" applyAlignment="1">
      <alignment vertical="center"/>
      <protection/>
    </xf>
    <xf numFmtId="9" fontId="7" fillId="0" borderId="0" xfId="154" applyFont="1" applyAlignment="1">
      <alignment vertical="center"/>
    </xf>
    <xf numFmtId="0" fontId="7" fillId="0" borderId="0" xfId="145" applyFont="1" applyAlignment="1">
      <alignment horizontal="center"/>
      <protection/>
    </xf>
    <xf numFmtId="0" fontId="30" fillId="0" borderId="0" xfId="145" applyFont="1">
      <alignment/>
      <protection/>
    </xf>
    <xf numFmtId="0" fontId="77" fillId="0" borderId="0" xfId="145" applyFont="1" applyAlignment="1">
      <alignment horizontal="center"/>
      <protection/>
    </xf>
    <xf numFmtId="49" fontId="57" fillId="0" borderId="0" xfId="145" applyNumberFormat="1" applyFont="1">
      <alignment/>
      <protection/>
    </xf>
    <xf numFmtId="49" fontId="102" fillId="0" borderId="0" xfId="145" applyNumberFormat="1" applyFont="1" applyBorder="1" applyAlignment="1">
      <alignment wrapText="1"/>
      <protection/>
    </xf>
    <xf numFmtId="0" fontId="36" fillId="0" borderId="0" xfId="145"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40"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40"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40"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40"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3" fontId="36" fillId="47" borderId="20" xfId="140"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7" fillId="47" borderId="20" xfId="0" applyNumberFormat="1" applyFont="1" applyFill="1" applyBorder="1" applyAlignment="1">
      <alignment/>
    </xf>
    <xf numFmtId="3" fontId="57" fillId="47" borderId="20" xfId="140" applyNumberFormat="1" applyFont="1" applyFill="1" applyBorder="1" applyAlignment="1" applyProtection="1">
      <alignment horizontal="center" vertical="center"/>
      <protection/>
    </xf>
    <xf numFmtId="10" fontId="34" fillId="0" borderId="20" xfId="134" applyNumberFormat="1" applyFont="1" applyFill="1" applyBorder="1" applyAlignment="1">
      <alignment horizontal="center" vertical="center"/>
      <protection/>
    </xf>
    <xf numFmtId="10" fontId="57" fillId="0" borderId="20" xfId="134"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2" fillId="47" borderId="20" xfId="0" applyNumberFormat="1" applyFont="1" applyFill="1" applyBorder="1" applyAlignment="1">
      <alignment/>
    </xf>
    <xf numFmtId="10" fontId="62" fillId="0" borderId="20" xfId="134" applyNumberFormat="1" applyFont="1" applyFill="1" applyBorder="1" applyAlignment="1">
      <alignment horizontal="center" vertical="center"/>
      <protection/>
    </xf>
    <xf numFmtId="3" fontId="62" fillId="47" borderId="20" xfId="140"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49" fontId="62" fillId="47" borderId="35" xfId="0" applyNumberFormat="1" applyFont="1" applyFill="1" applyBorder="1" applyAlignment="1">
      <alignment/>
    </xf>
    <xf numFmtId="3" fontId="62" fillId="47" borderId="19" xfId="140" applyNumberFormat="1" applyFont="1" applyFill="1" applyBorder="1" applyAlignment="1" applyProtection="1">
      <alignment horizontal="center" vertical="center"/>
      <protection/>
    </xf>
    <xf numFmtId="10" fontId="62" fillId="0" borderId="36" xfId="134"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40" applyNumberFormat="1" applyFont="1" applyFill="1" applyBorder="1" applyAlignment="1" applyProtection="1">
      <alignment horizontal="center" vertical="center"/>
      <protection/>
    </xf>
    <xf numFmtId="3" fontId="8" fillId="47" borderId="37" xfId="140" applyNumberFormat="1" applyFont="1" applyFill="1" applyBorder="1" applyAlignment="1" applyProtection="1">
      <alignment horizontal="center" vertical="center"/>
      <protection/>
    </xf>
    <xf numFmtId="49" fontId="40"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4"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40" applyNumberFormat="1" applyFont="1" applyFill="1" applyBorder="1" applyAlignment="1" applyProtection="1">
      <alignment horizontal="center" vertical="center"/>
      <protection/>
    </xf>
    <xf numFmtId="3" fontId="8" fillId="47" borderId="26" xfId="140" applyNumberFormat="1" applyFont="1" applyFill="1" applyBorder="1" applyAlignment="1" applyProtection="1">
      <alignment horizontal="center" vertical="center"/>
      <protection/>
    </xf>
    <xf numFmtId="2" fontId="3" fillId="0" borderId="0" xfId="0" applyNumberFormat="1" applyFont="1" applyFill="1" applyAlignment="1">
      <alignment/>
    </xf>
    <xf numFmtId="3" fontId="12" fillId="0" borderId="20" xfId="140"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3" fontId="8" fillId="0" borderId="20" xfId="140"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10" fontId="0" fillId="0" borderId="20" xfId="134" applyNumberFormat="1" applyFont="1" applyFill="1" applyBorder="1" applyAlignment="1">
      <alignment horizontal="right" vertical="center"/>
      <protection/>
    </xf>
    <xf numFmtId="2" fontId="0" fillId="0" borderId="0" xfId="0" applyNumberFormat="1" applyFont="1" applyFill="1" applyAlignment="1">
      <alignment/>
    </xf>
    <xf numFmtId="2" fontId="7" fillId="0" borderId="0" xfId="0" applyNumberFormat="1" applyFont="1" applyFill="1" applyAlignment="1">
      <alignment/>
    </xf>
    <xf numFmtId="49" fontId="0" fillId="0" borderId="0" xfId="0" applyNumberFormat="1" applyFont="1" applyFill="1" applyAlignment="1">
      <alignment/>
    </xf>
    <xf numFmtId="2" fontId="7"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40"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49" fontId="0" fillId="0" borderId="0" xfId="0" applyNumberFormat="1" applyFont="1" applyFill="1" applyAlignment="1">
      <alignment vertical="center"/>
    </xf>
    <xf numFmtId="49" fontId="0" fillId="0" borderId="0" xfId="0"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0" fontId="34"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29" fillId="0" borderId="0" xfId="0" applyNumberFormat="1" applyFont="1" applyFill="1" applyBorder="1" applyAlignment="1">
      <alignment horizont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4"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6"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36"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71" fillId="49" borderId="20" xfId="0" applyFont="1" applyFill="1" applyBorder="1" applyAlignment="1">
      <alignment/>
    </xf>
    <xf numFmtId="0" fontId="0" fillId="49" borderId="20" xfId="0" applyFont="1" applyFill="1" applyBorder="1" applyAlignment="1">
      <alignment/>
    </xf>
    <xf numFmtId="49" fontId="0" fillId="0" borderId="0" xfId="143" applyNumberFormat="1" applyFont="1" applyFill="1">
      <alignment/>
      <protection/>
    </xf>
    <xf numFmtId="49" fontId="0" fillId="0" borderId="0" xfId="143" applyNumberFormat="1" applyFont="1" applyFill="1" applyAlignment="1">
      <alignment horizontal="left"/>
      <protection/>
    </xf>
    <xf numFmtId="49" fontId="23" fillId="0" borderId="0" xfId="143" applyNumberFormat="1" applyFont="1" applyFill="1" applyAlignment="1">
      <alignment horizontal="left"/>
      <protection/>
    </xf>
    <xf numFmtId="49" fontId="0" fillId="0" borderId="0" xfId="143" applyNumberFormat="1" applyFont="1" applyFill="1" applyAlignment="1">
      <alignment vertical="center"/>
      <protection/>
    </xf>
    <xf numFmtId="49" fontId="1" fillId="0" borderId="0" xfId="143" applyNumberFormat="1" applyFont="1" applyFill="1">
      <alignment/>
      <protection/>
    </xf>
    <xf numFmtId="49" fontId="66" fillId="0" borderId="0" xfId="143" applyNumberFormat="1" applyFont="1" applyFill="1" applyBorder="1">
      <alignment/>
      <protection/>
    </xf>
    <xf numFmtId="49" fontId="6" fillId="0" borderId="0" xfId="143" applyNumberFormat="1" applyFont="1" applyFill="1" applyBorder="1">
      <alignment/>
      <protection/>
    </xf>
    <xf numFmtId="49" fontId="30" fillId="0" borderId="0" xfId="143" applyNumberFormat="1" applyFont="1" applyFill="1" applyAlignment="1">
      <alignment horizontal="center"/>
      <protection/>
    </xf>
    <xf numFmtId="49" fontId="34" fillId="0" borderId="0" xfId="143" applyNumberFormat="1" applyFont="1" applyFill="1">
      <alignment/>
      <protection/>
    </xf>
    <xf numFmtId="0" fontId="30" fillId="0" borderId="0" xfId="143" applyFont="1" applyFill="1" applyAlignment="1">
      <alignment horizontal="center"/>
      <protection/>
    </xf>
    <xf numFmtId="49" fontId="36" fillId="0" borderId="0" xfId="143" applyNumberFormat="1" applyFont="1" applyFill="1">
      <alignment/>
      <protection/>
    </xf>
    <xf numFmtId="3" fontId="0" fillId="0" borderId="0" xfId="143" applyNumberFormat="1" applyFont="1" applyFill="1">
      <alignment/>
      <protection/>
    </xf>
    <xf numFmtId="49" fontId="7" fillId="0" borderId="0" xfId="143" applyNumberFormat="1" applyFont="1" applyFill="1" applyAlignment="1">
      <alignment wrapText="1"/>
      <protection/>
    </xf>
    <xf numFmtId="49" fontId="0" fillId="0" borderId="0" xfId="143" applyNumberFormat="1" applyFont="1" applyFill="1" applyBorder="1" applyAlignment="1">
      <alignment horizontal="left"/>
      <protection/>
    </xf>
    <xf numFmtId="49" fontId="0" fillId="0" borderId="0" xfId="143" applyNumberFormat="1" applyFont="1" applyFill="1" applyBorder="1">
      <alignment/>
      <protection/>
    </xf>
    <xf numFmtId="49" fontId="24" fillId="0" borderId="22" xfId="143" applyNumberFormat="1" applyFont="1" applyFill="1" applyBorder="1" applyAlignment="1">
      <alignment/>
      <protection/>
    </xf>
    <xf numFmtId="49" fontId="10" fillId="0" borderId="22" xfId="143" applyNumberFormat="1" applyFont="1" applyFill="1" applyBorder="1" applyAlignment="1">
      <alignment horizontal="center"/>
      <protection/>
    </xf>
    <xf numFmtId="49" fontId="24" fillId="0" borderId="20" xfId="143" applyNumberFormat="1" applyFont="1" applyFill="1" applyBorder="1" applyAlignment="1">
      <alignment horizontal="center" vertical="center" wrapText="1"/>
      <protection/>
    </xf>
    <xf numFmtId="49" fontId="11" fillId="0" borderId="19" xfId="143" applyNumberFormat="1" applyFont="1" applyFill="1" applyBorder="1" applyAlignment="1">
      <alignment horizontal="center"/>
      <protection/>
    </xf>
    <xf numFmtId="49" fontId="11" fillId="0" borderId="19" xfId="143" applyNumberFormat="1" applyFont="1" applyFill="1" applyBorder="1" applyAlignment="1">
      <alignment horizontal="left"/>
      <protection/>
    </xf>
    <xf numFmtId="3" fontId="10" fillId="0" borderId="19" xfId="143" applyNumberFormat="1" applyFont="1" applyFill="1" applyBorder="1" applyAlignment="1">
      <alignment horizontal="center" vertical="center" wrapText="1"/>
      <protection/>
    </xf>
    <xf numFmtId="49" fontId="20" fillId="0" borderId="0" xfId="143" applyNumberFormat="1" applyFont="1" applyFill="1" applyBorder="1" applyAlignment="1">
      <alignment vertical="center" wrapText="1"/>
      <protection/>
    </xf>
    <xf numFmtId="49" fontId="18" fillId="0" borderId="20" xfId="143" applyNumberFormat="1" applyFont="1" applyFill="1" applyBorder="1" applyAlignment="1">
      <alignment horizontal="center"/>
      <protection/>
    </xf>
    <xf numFmtId="49" fontId="8" fillId="0" borderId="0" xfId="143" applyNumberFormat="1" applyFont="1" applyFill="1" applyBorder="1" applyAlignment="1">
      <alignment horizontal="center"/>
      <protection/>
    </xf>
    <xf numFmtId="49" fontId="8" fillId="0" borderId="0" xfId="143" applyNumberFormat="1" applyFont="1" applyFill="1" applyBorder="1" applyAlignment="1">
      <alignment horizontal="left"/>
      <protection/>
    </xf>
    <xf numFmtId="49" fontId="0" fillId="0" borderId="0" xfId="143" applyNumberFormat="1" applyFont="1" applyFill="1" applyBorder="1" applyAlignment="1">
      <alignment horizontal="center"/>
      <protection/>
    </xf>
    <xf numFmtId="49" fontId="34" fillId="0" borderId="0" xfId="143" applyNumberFormat="1" applyFont="1" applyFill="1" applyBorder="1" applyAlignment="1">
      <alignment wrapText="1"/>
      <protection/>
    </xf>
    <xf numFmtId="49" fontId="34" fillId="0" borderId="0" xfId="143" applyNumberFormat="1" applyFont="1" applyFill="1" applyAlignment="1">
      <alignment wrapText="1"/>
      <protection/>
    </xf>
    <xf numFmtId="49" fontId="7" fillId="0" borderId="0" xfId="143" applyNumberFormat="1" applyFont="1" applyFill="1" applyAlignment="1">
      <alignment/>
      <protection/>
    </xf>
    <xf numFmtId="49" fontId="77" fillId="0" borderId="0" xfId="143" applyNumberFormat="1" applyFont="1" applyFill="1">
      <alignment/>
      <protection/>
    </xf>
    <xf numFmtId="49" fontId="18" fillId="0" borderId="0" xfId="143" applyNumberFormat="1" applyFont="1" applyFill="1" applyBorder="1" applyAlignment="1">
      <alignment wrapText="1"/>
      <protection/>
    </xf>
    <xf numFmtId="49" fontId="0" fillId="0" borderId="0" xfId="146" applyNumberFormat="1" applyFont="1" applyFill="1" applyAlignment="1">
      <alignment horizontal="left"/>
      <protection/>
    </xf>
    <xf numFmtId="49" fontId="19" fillId="0" borderId="0" xfId="146" applyNumberFormat="1" applyFont="1" applyFill="1" applyAlignment="1">
      <alignment wrapText="1"/>
      <protection/>
    </xf>
    <xf numFmtId="49" fontId="7" fillId="0" borderId="0" xfId="146" applyNumberFormat="1" applyFont="1" applyFill="1" applyBorder="1" applyAlignment="1">
      <alignment horizontal="left"/>
      <protection/>
    </xf>
    <xf numFmtId="49" fontId="0" fillId="0" borderId="0" xfId="146" applyNumberFormat="1" applyFont="1" applyFill="1" applyBorder="1" applyAlignment="1">
      <alignment horizontal="left"/>
      <protection/>
    </xf>
    <xf numFmtId="49" fontId="32" fillId="0" borderId="0" xfId="146" applyNumberFormat="1" applyFont="1" applyFill="1">
      <alignment/>
      <protection/>
    </xf>
    <xf numFmtId="49" fontId="0" fillId="0" borderId="0" xfId="146" applyNumberFormat="1" applyFont="1" applyFill="1" applyBorder="1" applyAlignment="1">
      <alignment/>
      <protection/>
    </xf>
    <xf numFmtId="49" fontId="20" fillId="0" borderId="0" xfId="146" applyNumberFormat="1" applyFont="1" applyFill="1" applyAlignment="1">
      <alignment/>
      <protection/>
    </xf>
    <xf numFmtId="49" fontId="23" fillId="0" borderId="0" xfId="146" applyNumberFormat="1" applyFont="1" applyFill="1" applyBorder="1" applyAlignment="1">
      <alignment/>
      <protection/>
    </xf>
    <xf numFmtId="49" fontId="23" fillId="0" borderId="22" xfId="146" applyNumberFormat="1" applyFont="1" applyFill="1" applyBorder="1" applyAlignment="1">
      <alignment horizontal="left"/>
      <protection/>
    </xf>
    <xf numFmtId="49" fontId="7" fillId="0" borderId="22" xfId="146" applyNumberFormat="1" applyFont="1" applyFill="1" applyBorder="1" applyAlignment="1">
      <alignment horizontal="left"/>
      <protection/>
    </xf>
    <xf numFmtId="49" fontId="32" fillId="0" borderId="0" xfId="146" applyNumberFormat="1" applyFont="1" applyFill="1" applyBorder="1">
      <alignment/>
      <protection/>
    </xf>
    <xf numFmtId="49" fontId="17" fillId="0" borderId="0" xfId="146" applyNumberFormat="1" applyFont="1" applyFill="1" applyBorder="1" applyAlignment="1">
      <alignment vertical="justify" textRotation="90" wrapText="1"/>
      <protection/>
    </xf>
    <xf numFmtId="49" fontId="79" fillId="0" borderId="26" xfId="146" applyNumberFormat="1" applyFont="1" applyFill="1" applyBorder="1" applyAlignment="1">
      <alignment wrapText="1"/>
      <protection/>
    </xf>
    <xf numFmtId="49" fontId="79" fillId="0" borderId="25" xfId="146" applyNumberFormat="1" applyFont="1" applyFill="1" applyBorder="1" applyAlignment="1">
      <alignment wrapText="1"/>
      <protection/>
    </xf>
    <xf numFmtId="49" fontId="106" fillId="0" borderId="37" xfId="146" applyNumberFormat="1" applyFont="1" applyFill="1" applyBorder="1" applyAlignment="1">
      <alignment horizontal="center" wrapText="1"/>
      <protection/>
    </xf>
    <xf numFmtId="49" fontId="24" fillId="0" borderId="23" xfId="146" applyNumberFormat="1" applyFont="1" applyFill="1" applyBorder="1" applyAlignment="1">
      <alignment horizontal="center"/>
      <protection/>
    </xf>
    <xf numFmtId="49" fontId="17" fillId="0" borderId="0" xfId="146" applyNumberFormat="1" applyFont="1" applyFill="1" applyBorder="1" applyAlignment="1">
      <alignment vertical="center" textRotation="90" wrapText="1"/>
      <protection/>
    </xf>
    <xf numFmtId="49" fontId="32" fillId="0" borderId="0" xfId="146" applyNumberFormat="1" applyFont="1" applyFill="1" applyBorder="1" applyAlignment="1">
      <alignment vertical="center"/>
      <protection/>
    </xf>
    <xf numFmtId="49" fontId="32" fillId="0" borderId="0" xfId="146" applyNumberFormat="1" applyFont="1" applyFill="1" applyAlignment="1">
      <alignment vertical="center"/>
      <protection/>
    </xf>
    <xf numFmtId="49" fontId="29" fillId="0" borderId="0" xfId="146" applyNumberFormat="1" applyFont="1" applyFill="1" applyBorder="1" applyAlignment="1">
      <alignment vertical="center" textRotation="90" wrapText="1"/>
      <protection/>
    </xf>
    <xf numFmtId="49" fontId="1" fillId="0" borderId="0" xfId="146" applyNumberFormat="1" applyFont="1" applyFill="1">
      <alignment/>
      <protection/>
    </xf>
    <xf numFmtId="49" fontId="34" fillId="0" borderId="0" xfId="146" applyNumberFormat="1" applyFont="1" applyFill="1" applyBorder="1" applyAlignment="1">
      <alignment/>
      <protection/>
    </xf>
    <xf numFmtId="49" fontId="84" fillId="0" borderId="0" xfId="146" applyNumberFormat="1" applyFont="1" applyFill="1">
      <alignment/>
      <protection/>
    </xf>
    <xf numFmtId="49" fontId="30" fillId="0" borderId="0" xfId="146" applyNumberFormat="1" applyFont="1" applyFill="1" applyBorder="1" applyAlignment="1">
      <alignment/>
      <protection/>
    </xf>
    <xf numFmtId="49" fontId="10" fillId="0" borderId="0" xfId="146" applyNumberFormat="1" applyFont="1" applyFill="1">
      <alignment/>
      <protection/>
    </xf>
    <xf numFmtId="49" fontId="34" fillId="0" borderId="0" xfId="146" applyNumberFormat="1" applyFont="1" applyFill="1" applyAlignment="1">
      <alignment horizontal="center"/>
      <protection/>
    </xf>
    <xf numFmtId="49" fontId="34" fillId="0" borderId="0" xfId="146" applyNumberFormat="1" applyFont="1" applyFill="1">
      <alignment/>
      <protection/>
    </xf>
    <xf numFmtId="0" fontId="30" fillId="0" borderId="0" xfId="146" applyFont="1" applyFill="1" applyBorder="1" applyAlignment="1">
      <alignment horizontal="center"/>
      <protection/>
    </xf>
    <xf numFmtId="49" fontId="21" fillId="0" borderId="0" xfId="146" applyNumberFormat="1" applyFont="1" applyFill="1" applyAlignment="1">
      <alignment horizontal="left"/>
      <protection/>
    </xf>
    <xf numFmtId="49" fontId="18" fillId="0" borderId="0" xfId="146" applyNumberFormat="1" applyFont="1" applyFill="1" applyBorder="1" applyAlignment="1">
      <alignment wrapText="1"/>
      <protection/>
    </xf>
    <xf numFmtId="49" fontId="86" fillId="0" borderId="0" xfId="146" applyNumberFormat="1" applyFont="1" applyFill="1">
      <alignment/>
      <protection/>
    </xf>
    <xf numFmtId="49" fontId="18" fillId="0" borderId="0" xfId="146" applyNumberFormat="1" applyFont="1" applyFill="1" applyAlignment="1">
      <alignment horizontal="left"/>
      <protection/>
    </xf>
    <xf numFmtId="49" fontId="8" fillId="0" borderId="0" xfId="146" applyNumberFormat="1" applyFont="1" applyFill="1" applyAlignment="1">
      <alignment horizontal="left"/>
      <protection/>
    </xf>
    <xf numFmtId="49" fontId="86" fillId="0" borderId="0" xfId="146" applyNumberFormat="1" applyFont="1" applyFill="1" applyAlignment="1">
      <alignment horizontal="left"/>
      <protection/>
    </xf>
    <xf numFmtId="49" fontId="8" fillId="0" borderId="0" xfId="146" applyNumberFormat="1" applyFont="1" applyFill="1">
      <alignment/>
      <protection/>
    </xf>
    <xf numFmtId="9" fontId="32" fillId="0" borderId="0" xfId="158" applyFont="1" applyFill="1" applyAlignment="1">
      <alignment/>
    </xf>
    <xf numFmtId="0" fontId="0" fillId="0" borderId="0" xfId="146" applyNumberFormat="1" applyFont="1" applyFill="1" applyAlignment="1">
      <alignment horizontal="left"/>
      <protection/>
    </xf>
    <xf numFmtId="0" fontId="19" fillId="0" borderId="0" xfId="146" applyNumberFormat="1" applyFont="1" applyFill="1" applyAlignment="1">
      <alignment wrapText="1"/>
      <protection/>
    </xf>
    <xf numFmtId="3" fontId="0" fillId="0" borderId="0" xfId="146" applyNumberFormat="1" applyFont="1" applyFill="1" applyBorder="1" applyAlignment="1">
      <alignment/>
      <protection/>
    </xf>
    <xf numFmtId="0" fontId="32" fillId="0" borderId="0" xfId="146" applyFont="1" applyFill="1">
      <alignment/>
      <protection/>
    </xf>
    <xf numFmtId="0" fontId="0" fillId="0" borderId="0" xfId="146" applyFont="1" applyFill="1" applyAlignment="1">
      <alignment horizontal="left"/>
      <protection/>
    </xf>
    <xf numFmtId="0" fontId="0" fillId="0" borderId="0" xfId="146" applyFont="1" applyFill="1" applyBorder="1" applyAlignment="1">
      <alignment/>
      <protection/>
    </xf>
    <xf numFmtId="0" fontId="20" fillId="0" borderId="0" xfId="146" applyFont="1" applyFill="1" applyAlignment="1">
      <alignment/>
      <protection/>
    </xf>
    <xf numFmtId="0" fontId="0" fillId="0" borderId="0" xfId="146" applyFont="1" applyFill="1" applyBorder="1" applyAlignment="1">
      <alignment horizontal="left"/>
      <protection/>
    </xf>
    <xf numFmtId="0" fontId="23" fillId="0" borderId="22" xfId="146" applyFont="1" applyFill="1" applyBorder="1" applyAlignment="1">
      <alignment horizontal="left"/>
      <protection/>
    </xf>
    <xf numFmtId="0" fontId="32" fillId="0" borderId="0" xfId="146" applyFont="1" applyFill="1" applyAlignment="1">
      <alignment vertical="center"/>
      <protection/>
    </xf>
    <xf numFmtId="0" fontId="79" fillId="0" borderId="26" xfId="146" applyFont="1" applyFill="1" applyBorder="1" applyAlignment="1">
      <alignment wrapText="1"/>
      <protection/>
    </xf>
    <xf numFmtId="0" fontId="79" fillId="0" borderId="25" xfId="146" applyFont="1" applyFill="1" applyBorder="1" applyAlignment="1">
      <alignment wrapText="1"/>
      <protection/>
    </xf>
    <xf numFmtId="3" fontId="106" fillId="0" borderId="37" xfId="146" applyNumberFormat="1" applyFont="1" applyFill="1" applyBorder="1" applyAlignment="1">
      <alignment horizontal="center" wrapText="1"/>
      <protection/>
    </xf>
    <xf numFmtId="0" fontId="24" fillId="0" borderId="23" xfId="146" applyFont="1" applyFill="1" applyBorder="1" applyAlignment="1">
      <alignment horizontal="center"/>
      <protection/>
    </xf>
    <xf numFmtId="0" fontId="106" fillId="0" borderId="37" xfId="146" applyFont="1" applyFill="1" applyBorder="1" applyAlignment="1">
      <alignment horizontal="center" wrapText="1"/>
      <protection/>
    </xf>
    <xf numFmtId="0" fontId="1" fillId="0" borderId="0" xfId="146" applyFont="1" applyFill="1">
      <alignment/>
      <protection/>
    </xf>
    <xf numFmtId="0" fontId="36" fillId="0" borderId="0" xfId="146" applyNumberFormat="1" applyFont="1" applyFill="1" applyBorder="1" applyAlignment="1">
      <alignment/>
      <protection/>
    </xf>
    <xf numFmtId="0" fontId="88" fillId="0" borderId="0" xfId="146" applyFont="1" applyFill="1">
      <alignment/>
      <protection/>
    </xf>
    <xf numFmtId="0" fontId="34" fillId="0" borderId="0" xfId="146" applyFont="1" applyFill="1" applyBorder="1" applyAlignment="1">
      <alignment wrapText="1"/>
      <protection/>
    </xf>
    <xf numFmtId="0" fontId="30" fillId="0" borderId="0" xfId="146" applyNumberFormat="1" applyFont="1" applyFill="1" applyBorder="1" applyAlignment="1">
      <alignment/>
      <protection/>
    </xf>
    <xf numFmtId="0" fontId="84" fillId="0" borderId="0" xfId="146" applyFont="1" applyFill="1">
      <alignment/>
      <protection/>
    </xf>
    <xf numFmtId="0" fontId="30" fillId="0" borderId="0" xfId="146" applyNumberFormat="1" applyFont="1" applyFill="1" applyBorder="1" applyAlignment="1">
      <alignment horizontal="center"/>
      <protection/>
    </xf>
    <xf numFmtId="0" fontId="10" fillId="0" borderId="0" xfId="146" applyFont="1" applyFill="1">
      <alignment/>
      <protection/>
    </xf>
    <xf numFmtId="0" fontId="34" fillId="0" borderId="0" xfId="146" applyFont="1" applyFill="1">
      <alignment/>
      <protection/>
    </xf>
    <xf numFmtId="0" fontId="30" fillId="0" borderId="0" xfId="143" applyFont="1" applyFill="1" applyAlignment="1">
      <alignment/>
      <protection/>
    </xf>
    <xf numFmtId="0" fontId="26" fillId="0" borderId="0" xfId="146" applyFont="1" applyFill="1">
      <alignment/>
      <protection/>
    </xf>
    <xf numFmtId="49" fontId="24" fillId="0" borderId="0" xfId="146" applyNumberFormat="1" applyFont="1" applyFill="1" applyBorder="1" applyAlignment="1">
      <alignment/>
      <protection/>
    </xf>
    <xf numFmtId="49" fontId="24" fillId="0" borderId="0" xfId="146" applyNumberFormat="1" applyFont="1" applyFill="1" applyAlignment="1">
      <alignment horizontal="left"/>
      <protection/>
    </xf>
    <xf numFmtId="49" fontId="24" fillId="0" borderId="0" xfId="146" applyNumberFormat="1" applyFont="1" applyFill="1">
      <alignment/>
      <protection/>
    </xf>
    <xf numFmtId="49" fontId="8" fillId="0" borderId="0" xfId="146" applyNumberFormat="1" applyFont="1" applyFill="1" applyBorder="1" applyAlignment="1">
      <alignment horizontal="left"/>
      <protection/>
    </xf>
    <xf numFmtId="49" fontId="0" fillId="0" borderId="22" xfId="146" applyNumberFormat="1" applyFont="1" applyFill="1" applyBorder="1" applyAlignment="1">
      <alignment/>
      <protection/>
    </xf>
    <xf numFmtId="49" fontId="11" fillId="0" borderId="20" xfId="146" applyNumberFormat="1" applyFont="1" applyFill="1" applyBorder="1" applyAlignment="1">
      <alignment horizontal="center" vertical="center" wrapText="1"/>
      <protection/>
    </xf>
    <xf numFmtId="49" fontId="10" fillId="0" borderId="24" xfId="146" applyNumberFormat="1" applyFont="1" applyFill="1" applyBorder="1">
      <alignment/>
      <protection/>
    </xf>
    <xf numFmtId="49" fontId="29" fillId="0" borderId="0" xfId="146" applyNumberFormat="1" applyFont="1" applyFill="1">
      <alignment/>
      <protection/>
    </xf>
    <xf numFmtId="49" fontId="11" fillId="0" borderId="25" xfId="146" applyNumberFormat="1" applyFont="1" applyFill="1" applyBorder="1" applyAlignment="1">
      <alignment horizontal="center" vertical="center" wrapText="1"/>
      <protection/>
    </xf>
    <xf numFmtId="49" fontId="24" fillId="0" borderId="20" xfId="146" applyNumberFormat="1" applyFont="1" applyFill="1" applyBorder="1" applyAlignment="1">
      <alignment horizontal="center" vertical="center"/>
      <protection/>
    </xf>
    <xf numFmtId="49" fontId="10" fillId="0" borderId="0" xfId="146" applyNumberFormat="1" applyFont="1" applyFill="1" applyAlignment="1">
      <alignment vertical="center"/>
      <protection/>
    </xf>
    <xf numFmtId="3" fontId="10" fillId="0" borderId="20" xfId="146" applyNumberFormat="1" applyFont="1" applyFill="1" applyBorder="1" applyAlignment="1">
      <alignment horizontal="center" vertical="center"/>
      <protection/>
    </xf>
    <xf numFmtId="49" fontId="92" fillId="0" borderId="0" xfId="146" applyNumberFormat="1" applyFont="1" applyFill="1">
      <alignment/>
      <protection/>
    </xf>
    <xf numFmtId="49" fontId="34" fillId="0" borderId="0" xfId="146" applyNumberFormat="1" applyFont="1" applyFill="1" applyBorder="1" applyAlignment="1">
      <alignment wrapText="1"/>
      <protection/>
    </xf>
    <xf numFmtId="49" fontId="26" fillId="0" borderId="0" xfId="146" applyNumberFormat="1" applyFont="1" applyFill="1">
      <alignment/>
      <protection/>
    </xf>
    <xf numFmtId="49" fontId="36" fillId="0" borderId="0" xfId="146" applyNumberFormat="1" applyFont="1" applyFill="1">
      <alignment/>
      <protection/>
    </xf>
    <xf numFmtId="0" fontId="17" fillId="0" borderId="20" xfId="146" applyFont="1" applyFill="1" applyBorder="1" applyAlignment="1">
      <alignment horizontal="center" vertical="center" wrapText="1"/>
      <protection/>
    </xf>
    <xf numFmtId="0" fontId="24" fillId="0" borderId="23" xfId="146" applyFont="1" applyFill="1" applyBorder="1" applyAlignment="1">
      <alignment horizontal="center" vertical="center"/>
      <protection/>
    </xf>
    <xf numFmtId="0" fontId="24" fillId="0" borderId="20" xfId="146" applyFont="1" applyFill="1" applyBorder="1" applyAlignment="1">
      <alignment horizontal="center" vertical="center"/>
      <protection/>
    </xf>
    <xf numFmtId="0" fontId="34" fillId="0" borderId="0" xfId="146" applyNumberFormat="1" applyFont="1" applyFill="1" applyBorder="1" applyAlignment="1">
      <alignment/>
      <protection/>
    </xf>
    <xf numFmtId="0" fontId="21" fillId="0" borderId="0" xfId="146" applyFont="1" applyFill="1">
      <alignment/>
      <protection/>
    </xf>
    <xf numFmtId="0" fontId="33" fillId="0" borderId="0" xfId="146" applyFont="1" applyFill="1">
      <alignment/>
      <protection/>
    </xf>
    <xf numFmtId="0" fontId="18" fillId="0" borderId="0" xfId="146" applyFont="1" applyFill="1">
      <alignment/>
      <protection/>
    </xf>
    <xf numFmtId="49" fontId="18" fillId="0" borderId="0" xfId="146" applyNumberFormat="1" applyFont="1" applyFill="1">
      <alignment/>
      <protection/>
    </xf>
    <xf numFmtId="0" fontId="86" fillId="0" borderId="0" xfId="146" applyFont="1" applyFill="1">
      <alignment/>
      <protection/>
    </xf>
    <xf numFmtId="49" fontId="32" fillId="0" borderId="0" xfId="146" applyNumberFormat="1" applyFont="1" applyFill="1">
      <alignment/>
      <protection/>
    </xf>
    <xf numFmtId="49" fontId="32" fillId="0" borderId="0" xfId="146" applyNumberFormat="1" applyFont="1" applyFill="1" applyAlignment="1">
      <alignment horizontal="center"/>
      <protection/>
    </xf>
    <xf numFmtId="3" fontId="24" fillId="0" borderId="22" xfId="146" applyNumberFormat="1" applyFont="1" applyFill="1" applyBorder="1" applyAlignment="1">
      <alignment horizontal="center"/>
      <protection/>
    </xf>
    <xf numFmtId="49" fontId="10" fillId="0" borderId="22" xfId="146" applyNumberFormat="1" applyFont="1" applyFill="1" applyBorder="1" applyAlignment="1">
      <alignment/>
      <protection/>
    </xf>
    <xf numFmtId="49" fontId="32" fillId="0" borderId="0" xfId="146" applyNumberFormat="1" applyFont="1" applyFill="1" applyAlignment="1">
      <alignment vertical="center"/>
      <protection/>
    </xf>
    <xf numFmtId="49" fontId="84" fillId="0" borderId="0" xfId="146" applyNumberFormat="1" applyFont="1" applyFill="1">
      <alignment/>
      <protection/>
    </xf>
    <xf numFmtId="9" fontId="32" fillId="0" borderId="0" xfId="156" applyFont="1" applyFill="1" applyAlignment="1">
      <alignment/>
    </xf>
    <xf numFmtId="49" fontId="84" fillId="0" borderId="0" xfId="146" applyNumberFormat="1" applyFont="1" applyFill="1" applyAlignment="1">
      <alignment horizontal="center"/>
      <protection/>
    </xf>
    <xf numFmtId="49" fontId="7" fillId="0" borderId="0" xfId="146" applyNumberFormat="1" applyFont="1" applyFill="1" applyBorder="1" applyAlignment="1">
      <alignment/>
      <protection/>
    </xf>
    <xf numFmtId="49" fontId="11" fillId="0" borderId="22" xfId="146" applyNumberFormat="1" applyFont="1" applyFill="1" applyBorder="1" applyAlignment="1">
      <alignment/>
      <protection/>
    </xf>
    <xf numFmtId="49" fontId="34" fillId="0" borderId="0" xfId="146" applyNumberFormat="1" applyFont="1" applyFill="1" applyAlignment="1">
      <alignment/>
      <protection/>
    </xf>
    <xf numFmtId="49" fontId="30" fillId="0" borderId="0" xfId="143" applyNumberFormat="1" applyFont="1" applyFill="1" applyAlignment="1">
      <alignment/>
      <protection/>
    </xf>
    <xf numFmtId="49" fontId="101" fillId="0" borderId="0" xfId="146" applyNumberFormat="1" applyFont="1" applyFill="1">
      <alignment/>
      <protection/>
    </xf>
    <xf numFmtId="49" fontId="32" fillId="0" borderId="0" xfId="146" applyNumberFormat="1" applyFont="1" applyFill="1" applyAlignment="1">
      <alignment horizontal="center"/>
      <protection/>
    </xf>
    <xf numFmtId="49" fontId="11" fillId="0" borderId="0" xfId="146" applyNumberFormat="1" applyFont="1" applyFill="1" applyBorder="1" applyAlignment="1">
      <alignment/>
      <protection/>
    </xf>
    <xf numFmtId="49" fontId="87" fillId="0" borderId="0" xfId="146" applyNumberFormat="1" applyFont="1" applyFill="1">
      <alignment/>
      <protection/>
    </xf>
    <xf numFmtId="49" fontId="24" fillId="0" borderId="27" xfId="146" applyNumberFormat="1" applyFont="1" applyFill="1" applyBorder="1" applyAlignment="1">
      <alignment horizontal="center" vertical="center"/>
      <protection/>
    </xf>
    <xf numFmtId="49" fontId="7" fillId="0" borderId="0" xfId="146" applyNumberFormat="1" applyFont="1" applyFill="1" applyAlignment="1">
      <alignment horizontal="center"/>
      <protection/>
    </xf>
    <xf numFmtId="49" fontId="7" fillId="0" borderId="0" xfId="146" applyNumberFormat="1" applyFont="1" applyFill="1">
      <alignment/>
      <protection/>
    </xf>
    <xf numFmtId="0" fontId="30" fillId="0" borderId="0" xfId="143" applyNumberFormat="1" applyFont="1" applyFill="1" applyBorder="1" applyAlignment="1">
      <alignment horizontal="center" wrapText="1"/>
      <protection/>
    </xf>
    <xf numFmtId="0" fontId="67" fillId="0" borderId="0" xfId="143" applyNumberFormat="1" applyFont="1" applyFill="1" applyBorder="1">
      <alignment/>
      <protection/>
    </xf>
    <xf numFmtId="0" fontId="34" fillId="0" borderId="0" xfId="143" applyNumberFormat="1" applyFont="1" applyFill="1">
      <alignment/>
      <protection/>
    </xf>
    <xf numFmtId="49" fontId="20" fillId="0" borderId="0" xfId="143" applyNumberFormat="1" applyFont="1" applyFill="1" applyBorder="1" applyAlignment="1">
      <alignment wrapText="1"/>
      <protection/>
    </xf>
    <xf numFmtId="0" fontId="7" fillId="0" borderId="0" xfId="143" applyFont="1" applyFill="1" applyAlignment="1">
      <alignment/>
      <protection/>
    </xf>
    <xf numFmtId="49" fontId="0" fillId="0" borderId="0" xfId="143" applyNumberFormat="1" applyFont="1" applyFill="1">
      <alignment/>
      <protection/>
    </xf>
    <xf numFmtId="49" fontId="8" fillId="0" borderId="20" xfId="143" applyNumberFormat="1" applyFont="1" applyFill="1" applyBorder="1" applyAlignment="1">
      <alignment horizontal="center" vertical="center" wrapText="1"/>
      <protection/>
    </xf>
    <xf numFmtId="49" fontId="10" fillId="0" borderId="20" xfId="143" applyNumberFormat="1" applyFont="1" applyFill="1" applyBorder="1" applyAlignment="1">
      <alignment horizontal="center" vertical="center" wrapText="1"/>
      <protection/>
    </xf>
    <xf numFmtId="49" fontId="34" fillId="0" borderId="0" xfId="143" applyNumberFormat="1" applyFont="1" applyFill="1" applyAlignment="1">
      <alignment/>
      <protection/>
    </xf>
    <xf numFmtId="0" fontId="0" fillId="0" borderId="0" xfId="146" applyNumberFormat="1" applyFont="1" applyFill="1" applyBorder="1" applyAlignment="1">
      <alignment horizontal="left"/>
      <protection/>
    </xf>
    <xf numFmtId="0" fontId="7" fillId="0" borderId="0" xfId="146" applyNumberFormat="1" applyFont="1" applyFill="1" applyBorder="1" applyAlignment="1">
      <alignment horizontal="left"/>
      <protection/>
    </xf>
    <xf numFmtId="49" fontId="0" fillId="0" borderId="0" xfId="146" applyNumberFormat="1" applyFont="1" applyFill="1" applyBorder="1" applyAlignment="1">
      <alignment horizontal="left"/>
      <protection/>
    </xf>
    <xf numFmtId="0" fontId="84" fillId="0" borderId="0" xfId="146" applyNumberFormat="1" applyFont="1" applyFill="1">
      <alignment/>
      <protection/>
    </xf>
    <xf numFmtId="0" fontId="34" fillId="0" borderId="0" xfId="146" applyNumberFormat="1" applyFont="1" applyFill="1" applyAlignment="1">
      <alignment horizontal="center"/>
      <protection/>
    </xf>
    <xf numFmtId="0" fontId="34" fillId="0" borderId="0" xfId="146" applyNumberFormat="1" applyFont="1" applyFill="1">
      <alignment/>
      <protection/>
    </xf>
    <xf numFmtId="0" fontId="19" fillId="0" borderId="0" xfId="143" applyNumberFormat="1" applyFont="1" applyFill="1" applyAlignment="1">
      <alignment/>
      <protection/>
    </xf>
    <xf numFmtId="0" fontId="107" fillId="0" borderId="0" xfId="146" applyNumberFormat="1" applyFont="1" applyFill="1">
      <alignment/>
      <protection/>
    </xf>
    <xf numFmtId="0" fontId="0" fillId="0" borderId="0" xfId="146" applyFont="1" applyFill="1" applyBorder="1" applyAlignment="1">
      <alignment horizontal="left"/>
      <protection/>
    </xf>
    <xf numFmtId="0" fontId="8" fillId="0" borderId="0" xfId="146" applyNumberFormat="1" applyFont="1" applyFill="1" applyBorder="1" applyAlignment="1">
      <alignment horizontal="left"/>
      <protection/>
    </xf>
    <xf numFmtId="0" fontId="36" fillId="0" borderId="0" xfId="146" applyNumberFormat="1" applyFont="1" applyFill="1">
      <alignment/>
      <protection/>
    </xf>
    <xf numFmtId="0" fontId="36" fillId="0" borderId="0" xfId="146" applyNumberFormat="1" applyFont="1" applyFill="1" applyAlignment="1">
      <alignment horizontal="center"/>
      <protection/>
    </xf>
    <xf numFmtId="0" fontId="93" fillId="0" borderId="0" xfId="146" applyNumberFormat="1" applyFont="1" applyFill="1">
      <alignment/>
      <protection/>
    </xf>
    <xf numFmtId="0" fontId="30" fillId="0" borderId="0" xfId="143" applyNumberFormat="1" applyFont="1" applyFill="1" applyAlignment="1">
      <alignment/>
      <protection/>
    </xf>
    <xf numFmtId="49" fontId="23" fillId="0" borderId="0" xfId="146" applyNumberFormat="1" applyFont="1" applyFill="1" applyAlignment="1">
      <alignment wrapText="1"/>
      <protection/>
    </xf>
    <xf numFmtId="0" fontId="84" fillId="0" borderId="0" xfId="146" applyNumberFormat="1" applyFont="1" applyFill="1">
      <alignment/>
      <protection/>
    </xf>
    <xf numFmtId="0" fontId="84" fillId="0" borderId="0" xfId="146" applyNumberFormat="1" applyFont="1" applyFill="1" applyAlignment="1">
      <alignment horizontal="center"/>
      <protection/>
    </xf>
    <xf numFmtId="0" fontId="77" fillId="0" borderId="0" xfId="146" applyNumberFormat="1" applyFont="1" applyFill="1" applyAlignment="1">
      <alignment horizontal="left"/>
      <protection/>
    </xf>
    <xf numFmtId="0" fontId="36" fillId="0" borderId="0" xfId="146" applyNumberFormat="1" applyFont="1" applyFill="1" applyAlignment="1">
      <alignment/>
      <protection/>
    </xf>
    <xf numFmtId="49" fontId="0" fillId="0" borderId="0" xfId="146" applyNumberFormat="1" applyFont="1" applyFill="1" applyBorder="1" applyAlignment="1">
      <alignment/>
      <protection/>
    </xf>
    <xf numFmtId="0" fontId="7" fillId="0" borderId="0" xfId="146" applyNumberFormat="1" applyFont="1" applyFill="1" applyBorder="1" applyAlignment="1">
      <alignment/>
      <protection/>
    </xf>
    <xf numFmtId="0" fontId="30" fillId="0" borderId="0" xfId="146" applyNumberFormat="1" applyFont="1" applyFill="1">
      <alignment/>
      <protection/>
    </xf>
    <xf numFmtId="0" fontId="24" fillId="0" borderId="22" xfId="146" applyNumberFormat="1" applyFont="1" applyFill="1" applyBorder="1" applyAlignment="1">
      <alignment horizontal="center"/>
      <protection/>
    </xf>
    <xf numFmtId="3" fontId="24" fillId="0" borderId="0" xfId="146" applyNumberFormat="1" applyFont="1" applyFill="1" applyBorder="1" applyAlignment="1">
      <alignment horizontal="center"/>
      <protection/>
    </xf>
    <xf numFmtId="49" fontId="10" fillId="0" borderId="0" xfId="146" applyNumberFormat="1" applyFont="1" applyFill="1" applyBorder="1" applyAlignment="1">
      <alignment/>
      <protection/>
    </xf>
    <xf numFmtId="0" fontId="24" fillId="0" borderId="0" xfId="146" applyNumberFormat="1" applyFont="1" applyFill="1" applyBorder="1" applyAlignment="1">
      <alignment horizontal="center"/>
      <protection/>
    </xf>
    <xf numFmtId="49" fontId="32" fillId="0" borderId="0" xfId="146" applyNumberFormat="1" applyFont="1" applyFill="1" applyBorder="1" applyAlignment="1">
      <alignment horizontal="center"/>
      <protection/>
    </xf>
    <xf numFmtId="49" fontId="32" fillId="0" borderId="0" xfId="146" applyNumberFormat="1" applyFont="1" applyFill="1" applyBorder="1">
      <alignment/>
      <protection/>
    </xf>
    <xf numFmtId="0" fontId="0" fillId="0" borderId="0" xfId="146" applyFont="1" applyFill="1" applyAlignment="1">
      <alignment/>
      <protection/>
    </xf>
    <xf numFmtId="49" fontId="0" fillId="0" borderId="0" xfId="0" applyNumberFormat="1" applyFill="1" applyAlignment="1">
      <alignment/>
    </xf>
    <xf numFmtId="49" fontId="0" fillId="0" borderId="0" xfId="146" applyNumberFormat="1" applyFont="1" applyFill="1" applyAlignment="1">
      <alignment/>
      <protection/>
    </xf>
    <xf numFmtId="0" fontId="23" fillId="0" borderId="22" xfId="146" applyFont="1" applyFill="1" applyBorder="1" applyAlignment="1">
      <alignment/>
      <protection/>
    </xf>
    <xf numFmtId="0" fontId="18" fillId="0" borderId="22" xfId="146"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3" fontId="0" fillId="0" borderId="0" xfId="0" applyNumberFormat="1" applyFont="1" applyFill="1" applyAlignment="1">
      <alignment/>
    </xf>
    <xf numFmtId="0" fontId="32" fillId="0" borderId="0" xfId="147">
      <alignment/>
      <protection/>
    </xf>
    <xf numFmtId="0" fontId="24" fillId="0" borderId="0" xfId="147" applyFont="1">
      <alignment/>
      <protection/>
    </xf>
    <xf numFmtId="49" fontId="32" fillId="0" borderId="0" xfId="147" applyNumberFormat="1">
      <alignment/>
      <protection/>
    </xf>
    <xf numFmtId="49" fontId="83" fillId="0" borderId="0" xfId="147" applyNumberFormat="1" applyFont="1">
      <alignment/>
      <protection/>
    </xf>
    <xf numFmtId="49" fontId="24" fillId="0" borderId="0" xfId="147" applyNumberFormat="1" applyFont="1">
      <alignment/>
      <protection/>
    </xf>
    <xf numFmtId="49" fontId="23" fillId="0" borderId="0" xfId="147" applyNumberFormat="1" applyFont="1" applyBorder="1" applyAlignment="1">
      <alignment/>
      <protection/>
    </xf>
    <xf numFmtId="49" fontId="108" fillId="0" borderId="0" xfId="147" applyNumberFormat="1" applyFont="1" applyBorder="1" applyAlignment="1">
      <alignment wrapText="1"/>
      <protection/>
    </xf>
    <xf numFmtId="49" fontId="18" fillId="0" borderId="0" xfId="147" applyNumberFormat="1" applyFont="1" applyBorder="1" applyAlignment="1">
      <alignment wrapText="1"/>
      <protection/>
    </xf>
    <xf numFmtId="49" fontId="26" fillId="0" borderId="0" xfId="147" applyNumberFormat="1" applyFont="1">
      <alignment/>
      <protection/>
    </xf>
    <xf numFmtId="0" fontId="7" fillId="0" borderId="0" xfId="147" applyFont="1" applyAlignment="1">
      <alignment horizontal="center"/>
      <protection/>
    </xf>
    <xf numFmtId="0" fontId="29" fillId="0" borderId="0" xfId="147" applyFont="1" applyBorder="1" applyAlignment="1">
      <alignment wrapText="1"/>
      <protection/>
    </xf>
    <xf numFmtId="0" fontId="32" fillId="0" borderId="0" xfId="147" applyFont="1">
      <alignment/>
      <protection/>
    </xf>
    <xf numFmtId="0" fontId="109" fillId="0" borderId="0" xfId="147" applyFont="1">
      <alignment/>
      <protection/>
    </xf>
    <xf numFmtId="0" fontId="17" fillId="0" borderId="0" xfId="147" applyFont="1" applyBorder="1" applyAlignment="1">
      <alignment wrapText="1"/>
      <protection/>
    </xf>
    <xf numFmtId="0" fontId="12" fillId="0" borderId="0" xfId="147" applyFont="1" applyBorder="1" applyAlignment="1">
      <alignment horizontal="center" wrapText="1"/>
      <protection/>
    </xf>
    <xf numFmtId="0" fontId="5" fillId="0" borderId="0" xfId="147" applyFont="1">
      <alignment/>
      <protection/>
    </xf>
    <xf numFmtId="0" fontId="29" fillId="0" borderId="19" xfId="147" applyNumberFormat="1" applyFont="1" applyBorder="1" applyAlignment="1">
      <alignment/>
      <protection/>
    </xf>
    <xf numFmtId="0" fontId="29" fillId="0" borderId="19" xfId="147" applyFont="1" applyBorder="1" applyAlignment="1">
      <alignment wrapText="1"/>
      <protection/>
    </xf>
    <xf numFmtId="0" fontId="12" fillId="0" borderId="19" xfId="147" applyFont="1" applyBorder="1" applyAlignment="1">
      <alignment horizontal="center" wrapText="1"/>
      <protection/>
    </xf>
    <xf numFmtId="194" fontId="7" fillId="47" borderId="20" xfId="147" applyNumberFormat="1" applyFont="1" applyFill="1" applyBorder="1">
      <alignment/>
      <protection/>
    </xf>
    <xf numFmtId="194" fontId="71" fillId="47" borderId="20" xfId="147" applyNumberFormat="1" applyFont="1" applyFill="1" applyBorder="1" applyAlignment="1">
      <alignment horizontal="center"/>
      <protection/>
    </xf>
    <xf numFmtId="194" fontId="0" fillId="47" borderId="20" xfId="147" applyNumberFormat="1" applyFont="1" applyFill="1" applyBorder="1" applyAlignment="1">
      <alignment horizontal="center"/>
      <protection/>
    </xf>
    <xf numFmtId="49" fontId="8" fillId="50" borderId="20" xfId="0" applyNumberFormat="1" applyFont="1" applyFill="1" applyBorder="1" applyAlignment="1" applyProtection="1">
      <alignment vertical="center"/>
      <protection/>
    </xf>
    <xf numFmtId="49" fontId="8" fillId="50" borderId="20" xfId="0" applyNumberFormat="1" applyFont="1" applyFill="1" applyBorder="1" applyAlignment="1" applyProtection="1">
      <alignment horizontal="center" vertical="center"/>
      <protection/>
    </xf>
    <xf numFmtId="0" fontId="109" fillId="0" borderId="0" xfId="147" applyFont="1" applyFill="1">
      <alignment/>
      <protection/>
    </xf>
    <xf numFmtId="194" fontId="0" fillId="47" borderId="20" xfId="147" applyNumberFormat="1" applyFont="1" applyFill="1" applyBorder="1">
      <alignment/>
      <protection/>
    </xf>
    <xf numFmtId="194" fontId="66" fillId="47" borderId="20" xfId="147" applyNumberFormat="1" applyFont="1" applyFill="1" applyBorder="1">
      <alignment/>
      <protection/>
    </xf>
    <xf numFmtId="194" fontId="110" fillId="47" borderId="20" xfId="147" applyNumberFormat="1" applyFont="1" applyFill="1" applyBorder="1">
      <alignment/>
      <protection/>
    </xf>
    <xf numFmtId="49" fontId="8" fillId="47" borderId="20" xfId="0" applyNumberFormat="1" applyFont="1" applyFill="1" applyBorder="1" applyAlignment="1">
      <alignment/>
    </xf>
    <xf numFmtId="194" fontId="71" fillId="47" borderId="20" xfId="147" applyNumberFormat="1" applyFont="1" applyFill="1" applyBorder="1" applyAlignment="1">
      <alignment/>
      <protection/>
    </xf>
    <xf numFmtId="0" fontId="8" fillId="47" borderId="20" xfId="147" applyFont="1" applyFill="1" applyBorder="1" applyAlignment="1">
      <alignment horizontal="left"/>
      <protection/>
    </xf>
    <xf numFmtId="0" fontId="8" fillId="0" borderId="23" xfId="147" applyFont="1" applyBorder="1" applyAlignment="1">
      <alignment horizontal="center"/>
      <protection/>
    </xf>
    <xf numFmtId="0" fontId="8" fillId="0" borderId="20" xfId="147" applyFont="1" applyBorder="1" applyAlignment="1">
      <alignment horizontal="center"/>
      <protection/>
    </xf>
    <xf numFmtId="0" fontId="111" fillId="0" borderId="20" xfId="147" applyFont="1" applyBorder="1" applyAlignment="1">
      <alignment horizontal="center" vertical="center"/>
      <protection/>
    </xf>
    <xf numFmtId="0" fontId="32" fillId="0" borderId="0" xfId="147" applyFill="1">
      <alignment/>
      <protection/>
    </xf>
    <xf numFmtId="0" fontId="0" fillId="0" borderId="20" xfId="147" applyNumberFormat="1" applyFont="1" applyFill="1" applyBorder="1" applyAlignment="1">
      <alignment horizontal="center" vertical="center" wrapText="1"/>
      <protection/>
    </xf>
    <xf numFmtId="0" fontId="8" fillId="0" borderId="0" xfId="147" applyNumberFormat="1" applyFont="1" applyBorder="1" applyAlignment="1">
      <alignment horizontal="center" wrapText="1"/>
      <protection/>
    </xf>
    <xf numFmtId="0" fontId="6" fillId="0" borderId="0" xfId="147" applyFont="1">
      <alignment/>
      <protection/>
    </xf>
    <xf numFmtId="0" fontId="8" fillId="0" borderId="0" xfId="147" applyNumberFormat="1" applyFont="1" applyAlignment="1">
      <alignment horizontal="left"/>
      <protection/>
    </xf>
    <xf numFmtId="0" fontId="10" fillId="0" borderId="0" xfId="147" applyFont="1">
      <alignment/>
      <protection/>
    </xf>
    <xf numFmtId="0" fontId="7" fillId="0" borderId="0" xfId="147" applyFont="1">
      <alignment/>
      <protection/>
    </xf>
    <xf numFmtId="49" fontId="10" fillId="0" borderId="0" xfId="147" applyNumberFormat="1" applyFont="1">
      <alignment/>
      <protection/>
    </xf>
    <xf numFmtId="49" fontId="35" fillId="0" borderId="0" xfId="147" applyNumberFormat="1" applyFont="1">
      <alignment/>
      <protection/>
    </xf>
    <xf numFmtId="0" fontId="19" fillId="0" borderId="0" xfId="147" applyFont="1" applyAlignment="1">
      <alignment/>
      <protection/>
    </xf>
    <xf numFmtId="0" fontId="19" fillId="0" borderId="0" xfId="147" applyFont="1">
      <alignment/>
      <protection/>
    </xf>
    <xf numFmtId="0" fontId="19" fillId="0" borderId="0" xfId="147" applyNumberFormat="1" applyFont="1" applyBorder="1" applyAlignment="1">
      <alignment horizontal="center"/>
      <protection/>
    </xf>
    <xf numFmtId="0" fontId="19" fillId="0" borderId="0" xfId="147" applyNumberFormat="1" applyFont="1" applyBorder="1" applyAlignment="1">
      <alignment/>
      <protection/>
    </xf>
    <xf numFmtId="0" fontId="20" fillId="0" borderId="0" xfId="147" applyFont="1" applyBorder="1" applyAlignment="1">
      <alignment wrapText="1"/>
      <protection/>
    </xf>
    <xf numFmtId="0" fontId="19" fillId="0" borderId="0" xfId="147" applyFont="1" applyBorder="1" applyAlignment="1">
      <alignment horizontal="center" wrapText="1"/>
      <protection/>
    </xf>
    <xf numFmtId="0" fontId="1" fillId="0" borderId="0" xfId="147" applyFont="1">
      <alignment/>
      <protection/>
    </xf>
    <xf numFmtId="0" fontId="20" fillId="0" borderId="19" xfId="147" applyNumberFormat="1" applyFont="1" applyBorder="1" applyAlignment="1">
      <alignment/>
      <protection/>
    </xf>
    <xf numFmtId="0" fontId="20" fillId="0" borderId="0" xfId="147" applyNumberFormat="1" applyFont="1" applyBorder="1" applyAlignment="1">
      <alignment/>
      <protection/>
    </xf>
    <xf numFmtId="194" fontId="0" fillId="0" borderId="20" xfId="147" applyNumberFormat="1" applyFont="1" applyBorder="1" applyAlignment="1">
      <alignment horizontal="center"/>
      <protection/>
    </xf>
    <xf numFmtId="194" fontId="25" fillId="0" borderId="20" xfId="147" applyNumberFormat="1" applyFont="1" applyBorder="1" applyAlignment="1">
      <alignment horizontal="center"/>
      <protection/>
    </xf>
    <xf numFmtId="49" fontId="10" fillId="47" borderId="20" xfId="0" applyNumberFormat="1" applyFont="1" applyFill="1" applyBorder="1" applyAlignment="1">
      <alignment horizontal="left"/>
    </xf>
    <xf numFmtId="49" fontId="10" fillId="0" borderId="23" xfId="147" applyNumberFormat="1" applyFont="1" applyBorder="1" applyAlignment="1">
      <alignment horizontal="center"/>
      <protection/>
    </xf>
    <xf numFmtId="49" fontId="8" fillId="47" borderId="26" xfId="0" applyNumberFormat="1" applyFont="1" applyFill="1" applyBorder="1" applyAlignment="1">
      <alignment/>
    </xf>
    <xf numFmtId="49" fontId="8" fillId="47" borderId="20" xfId="0" applyNumberFormat="1" applyFont="1" applyFill="1" applyBorder="1" applyAlignment="1">
      <alignment horizontal="left"/>
    </xf>
    <xf numFmtId="49" fontId="10" fillId="0" borderId="20" xfId="147" applyNumberFormat="1" applyFont="1" applyBorder="1" applyAlignment="1">
      <alignment horizontal="center"/>
      <protection/>
    </xf>
    <xf numFmtId="0" fontId="0" fillId="0" borderId="0" xfId="147" applyFont="1" applyAlignment="1">
      <alignment horizontal="center"/>
      <protection/>
    </xf>
    <xf numFmtId="0" fontId="12" fillId="0" borderId="0" xfId="147" applyFont="1" applyBorder="1" applyAlignment="1">
      <alignment/>
      <protection/>
    </xf>
    <xf numFmtId="0" fontId="8" fillId="0" borderId="0" xfId="147" applyFont="1" applyBorder="1" applyAlignment="1">
      <alignment/>
      <protection/>
    </xf>
    <xf numFmtId="0" fontId="0" fillId="0" borderId="0" xfId="147" applyFont="1" applyAlignment="1">
      <alignment horizontal="left"/>
      <protection/>
    </xf>
    <xf numFmtId="0" fontId="8" fillId="0" borderId="0" xfId="147" applyFont="1" applyBorder="1" applyAlignment="1">
      <alignment horizontal="left"/>
      <protection/>
    </xf>
    <xf numFmtId="0" fontId="0" fillId="0" borderId="0" xfId="147" applyFont="1" applyBorder="1" applyAlignment="1">
      <alignment/>
      <protection/>
    </xf>
    <xf numFmtId="3" fontId="0" fillId="47" borderId="0" xfId="147" applyNumberFormat="1" applyFont="1" applyFill="1" applyBorder="1" applyAlignment="1">
      <alignment/>
      <protection/>
    </xf>
    <xf numFmtId="49" fontId="0" fillId="50" borderId="0" xfId="0" applyNumberFormat="1" applyFont="1" applyFill="1" applyAlignment="1">
      <alignment/>
    </xf>
    <xf numFmtId="49" fontId="8" fillId="47" borderId="20" xfId="0" applyNumberFormat="1" applyFont="1" applyFill="1" applyBorder="1" applyAlignment="1">
      <alignment horizontal="center"/>
    </xf>
    <xf numFmtId="49" fontId="0" fillId="50" borderId="0" xfId="0" applyNumberFormat="1" applyFont="1" applyFill="1" applyBorder="1" applyAlignment="1">
      <alignment/>
    </xf>
    <xf numFmtId="49" fontId="0" fillId="50" borderId="0" xfId="0" applyNumberFormat="1" applyFont="1" applyFill="1" applyAlignment="1">
      <alignment/>
    </xf>
    <xf numFmtId="194" fontId="29" fillId="50" borderId="20" xfId="0" applyNumberFormat="1" applyFont="1" applyFill="1" applyBorder="1" applyAlignment="1">
      <alignment horizontal="center"/>
    </xf>
    <xf numFmtId="194" fontId="0" fillId="47" borderId="20" xfId="0" applyNumberFormat="1" applyFont="1" applyFill="1" applyBorder="1" applyAlignment="1">
      <alignment horizontal="center"/>
    </xf>
    <xf numFmtId="49" fontId="8" fillId="47" borderId="23" xfId="0" applyNumberFormat="1" applyFont="1" applyFill="1" applyBorder="1" applyAlignment="1">
      <alignment horizontal="center"/>
    </xf>
    <xf numFmtId="49" fontId="10" fillId="50" borderId="23" xfId="0" applyNumberFormat="1" applyFont="1" applyFill="1" applyBorder="1" applyAlignment="1">
      <alignment horizontal="center"/>
    </xf>
    <xf numFmtId="49" fontId="10" fillId="50" borderId="20" xfId="0" applyNumberFormat="1" applyFont="1" applyFill="1" applyBorder="1" applyAlignment="1">
      <alignment horizontal="left"/>
    </xf>
    <xf numFmtId="49" fontId="8" fillId="50" borderId="20" xfId="143" applyNumberFormat="1" applyFont="1" applyFill="1" applyBorder="1" applyAlignment="1">
      <alignment horizontal="center"/>
      <protection/>
    </xf>
    <xf numFmtId="49" fontId="8" fillId="50" borderId="20" xfId="143" applyNumberFormat="1" applyFont="1" applyFill="1" applyBorder="1" applyAlignment="1">
      <alignment horizontal="left"/>
      <protection/>
    </xf>
    <xf numFmtId="49" fontId="8" fillId="50" borderId="23" xfId="143" applyNumberFormat="1" applyFont="1" applyFill="1" applyBorder="1" applyAlignment="1">
      <alignment horizontal="center"/>
      <protection/>
    </xf>
    <xf numFmtId="194" fontId="0" fillId="0" borderId="37" xfId="0" applyNumberFormat="1" applyFont="1" applyBorder="1" applyAlignment="1">
      <alignment horizontal="center" wrapText="1"/>
    </xf>
    <xf numFmtId="49" fontId="0" fillId="0" borderId="20" xfId="0" applyNumberFormat="1" applyFont="1" applyBorder="1" applyAlignment="1">
      <alignment horizontal="center"/>
    </xf>
    <xf numFmtId="49" fontId="0" fillId="47" borderId="20" xfId="0" applyNumberFormat="1" applyFont="1" applyFill="1" applyBorder="1" applyAlignment="1">
      <alignment horizontal="left"/>
    </xf>
    <xf numFmtId="194" fontId="0" fillId="0" borderId="20" xfId="0" applyNumberFormat="1" applyFont="1" applyBorder="1" applyAlignment="1">
      <alignment horizontal="center"/>
    </xf>
    <xf numFmtId="49" fontId="0" fillId="0" borderId="23" xfId="0" applyNumberFormat="1" applyFont="1" applyBorder="1" applyAlignment="1">
      <alignment horizontal="center"/>
    </xf>
    <xf numFmtId="49" fontId="0" fillId="50" borderId="20" xfId="0" applyNumberFormat="1" applyFont="1" applyFill="1" applyBorder="1" applyAlignment="1" applyProtection="1">
      <alignment horizontal="center" vertical="center"/>
      <protection/>
    </xf>
    <xf numFmtId="49" fontId="0" fillId="50" borderId="20" xfId="0" applyNumberFormat="1" applyFont="1" applyFill="1" applyBorder="1" applyAlignment="1" applyProtection="1">
      <alignment vertical="center"/>
      <protection/>
    </xf>
    <xf numFmtId="49" fontId="10" fillId="50" borderId="23" xfId="147" applyNumberFormat="1" applyFont="1" applyFill="1" applyBorder="1" applyAlignment="1">
      <alignment vertical="center"/>
      <protection/>
    </xf>
    <xf numFmtId="49" fontId="10" fillId="50" borderId="20" xfId="147" applyNumberFormat="1" applyFont="1" applyFill="1" applyBorder="1" applyAlignment="1">
      <alignment vertical="center"/>
      <protection/>
    </xf>
    <xf numFmtId="49" fontId="8" fillId="50" borderId="20" xfId="0" applyNumberFormat="1" applyFont="1" applyFill="1" applyBorder="1" applyAlignment="1">
      <alignment vertical="center"/>
    </xf>
    <xf numFmtId="49" fontId="10" fillId="50" borderId="20" xfId="0" applyNumberFormat="1" applyFont="1" applyFill="1" applyBorder="1" applyAlignment="1">
      <alignment vertical="center"/>
    </xf>
    <xf numFmtId="194" fontId="10" fillId="50" borderId="20" xfId="147" applyNumberFormat="1" applyFont="1" applyFill="1" applyBorder="1" applyAlignment="1">
      <alignment horizontal="center"/>
      <protection/>
    </xf>
    <xf numFmtId="49" fontId="10" fillId="50" borderId="20" xfId="147" applyNumberFormat="1" applyFont="1" applyFill="1" applyBorder="1" applyAlignment="1">
      <alignment horizontal="center"/>
      <protection/>
    </xf>
    <xf numFmtId="49" fontId="8" fillId="50" borderId="20" xfId="0" applyNumberFormat="1" applyFont="1" applyFill="1" applyBorder="1" applyAlignment="1">
      <alignment horizontal="left"/>
    </xf>
    <xf numFmtId="194" fontId="32" fillId="50" borderId="20" xfId="147" applyNumberFormat="1" applyFont="1" applyFill="1" applyBorder="1" applyAlignment="1">
      <alignment horizontal="center"/>
      <protection/>
    </xf>
    <xf numFmtId="49" fontId="10" fillId="50" borderId="23" xfId="147" applyNumberFormat="1" applyFont="1" applyFill="1" applyBorder="1" applyAlignment="1">
      <alignment horizontal="center"/>
      <protection/>
    </xf>
    <xf numFmtId="194" fontId="94" fillId="50" borderId="20" xfId="147" applyNumberFormat="1" applyFont="1" applyFill="1" applyBorder="1" applyAlignment="1">
      <alignment horizontal="center" vertical="center"/>
      <protection/>
    </xf>
    <xf numFmtId="194" fontId="10" fillId="50" borderId="20" xfId="147" applyNumberFormat="1" applyFont="1" applyFill="1" applyBorder="1" applyAlignment="1">
      <alignment horizontal="center" vertical="center"/>
      <protection/>
    </xf>
    <xf numFmtId="194" fontId="32" fillId="50" borderId="20" xfId="147" applyNumberFormat="1" applyFont="1" applyFill="1" applyBorder="1" applyAlignment="1">
      <alignment horizontal="center" vertical="center"/>
      <protection/>
    </xf>
    <xf numFmtId="49" fontId="8" fillId="50" borderId="26" xfId="0" applyNumberFormat="1" applyFont="1" applyFill="1" applyBorder="1" applyAlignment="1">
      <alignment/>
    </xf>
    <xf numFmtId="194" fontId="25" fillId="50" borderId="20" xfId="147" applyNumberFormat="1" applyFont="1" applyFill="1" applyBorder="1" applyAlignment="1">
      <alignment horizontal="center"/>
      <protection/>
    </xf>
    <xf numFmtId="194" fontId="0" fillId="50" borderId="20" xfId="147" applyNumberFormat="1" applyFont="1" applyFill="1" applyBorder="1" applyAlignment="1">
      <alignment horizontal="center"/>
      <protection/>
    </xf>
    <xf numFmtId="194" fontId="0" fillId="50" borderId="20" xfId="147" applyNumberFormat="1" applyFont="1" applyFill="1" applyBorder="1">
      <alignment/>
      <protection/>
    </xf>
    <xf numFmtId="194" fontId="0" fillId="50" borderId="20" xfId="147" applyNumberFormat="1" applyFont="1" applyFill="1" applyBorder="1" applyAlignment="1">
      <alignment/>
      <protection/>
    </xf>
    <xf numFmtId="194" fontId="109" fillId="50" borderId="20" xfId="147" applyNumberFormat="1" applyFont="1" applyFill="1" applyBorder="1" applyAlignment="1">
      <alignment horizontal="center"/>
      <protection/>
    </xf>
    <xf numFmtId="0" fontId="0" fillId="0" borderId="0" xfId="147" applyFont="1" applyBorder="1" applyAlignment="1">
      <alignment/>
      <protection/>
    </xf>
    <xf numFmtId="194" fontId="0" fillId="50" borderId="20" xfId="147" applyNumberFormat="1" applyFont="1" applyFill="1" applyBorder="1" applyAlignment="1">
      <alignment vertical="center"/>
      <protection/>
    </xf>
    <xf numFmtId="2" fontId="23" fillId="50" borderId="0" xfId="0" applyNumberFormat="1" applyFont="1" applyFill="1" applyAlignment="1">
      <alignment/>
    </xf>
    <xf numFmtId="2" fontId="8" fillId="50" borderId="0" xfId="0" applyNumberFormat="1" applyFont="1" applyFill="1" applyAlignment="1">
      <alignment/>
    </xf>
    <xf numFmtId="2" fontId="8" fillId="50" borderId="0" xfId="0" applyNumberFormat="1" applyFont="1" applyFill="1" applyBorder="1" applyAlignment="1">
      <alignment/>
    </xf>
    <xf numFmtId="2" fontId="8" fillId="50" borderId="21" xfId="0" applyNumberFormat="1" applyFont="1" applyFill="1" applyBorder="1" applyAlignment="1">
      <alignment horizontal="center" vertical="center" wrapText="1"/>
    </xf>
    <xf numFmtId="2" fontId="8" fillId="50" borderId="20" xfId="0" applyNumberFormat="1" applyFont="1" applyFill="1" applyBorder="1" applyAlignment="1">
      <alignment horizontal="center" vertical="center" wrapText="1"/>
    </xf>
    <xf numFmtId="1" fontId="29" fillId="50" borderId="25" xfId="0" applyNumberFormat="1" applyFont="1" applyFill="1" applyBorder="1" applyAlignment="1">
      <alignment horizontal="center" vertical="center"/>
    </xf>
    <xf numFmtId="49" fontId="29" fillId="50" borderId="20" xfId="0" applyNumberFormat="1" applyFont="1" applyFill="1" applyBorder="1" applyAlignment="1">
      <alignment horizontal="center"/>
    </xf>
    <xf numFmtId="1" fontId="10" fillId="50" borderId="20" xfId="0" applyNumberFormat="1" applyFont="1" applyFill="1" applyBorder="1" applyAlignment="1">
      <alignment horizontal="left"/>
    </xf>
    <xf numFmtId="3" fontId="8" fillId="50" borderId="20" xfId="140" applyNumberFormat="1" applyFont="1" applyFill="1" applyBorder="1" applyAlignment="1" applyProtection="1">
      <alignment horizontal="center" vertical="center"/>
      <protection/>
    </xf>
    <xf numFmtId="2" fontId="10" fillId="50" borderId="20" xfId="0" applyNumberFormat="1" applyFont="1" applyFill="1" applyBorder="1" applyAlignment="1">
      <alignment horizontal="left" vertical="center" wrapText="1"/>
    </xf>
    <xf numFmtId="49" fontId="1" fillId="50" borderId="0" xfId="0" applyNumberFormat="1" applyFont="1" applyFill="1" applyAlignment="1">
      <alignment/>
    </xf>
    <xf numFmtId="2" fontId="1" fillId="50" borderId="0" xfId="0" applyNumberFormat="1" applyFont="1" applyFill="1" applyAlignment="1">
      <alignment/>
    </xf>
    <xf numFmtId="3" fontId="1" fillId="50" borderId="0" xfId="0" applyNumberFormat="1" applyFont="1" applyFill="1" applyAlignment="1">
      <alignment/>
    </xf>
    <xf numFmtId="49" fontId="10" fillId="50" borderId="20" xfId="0" applyNumberFormat="1" applyFont="1" applyFill="1" applyBorder="1" applyAlignment="1">
      <alignment horizontal="center"/>
    </xf>
    <xf numFmtId="49" fontId="8" fillId="50" borderId="20" xfId="0" applyNumberFormat="1" applyFont="1" applyFill="1" applyBorder="1" applyAlignment="1">
      <alignment wrapText="1"/>
    </xf>
    <xf numFmtId="2" fontId="8" fillId="50" borderId="20" xfId="0" applyNumberFormat="1" applyFont="1" applyFill="1" applyBorder="1" applyAlignment="1">
      <alignment horizontal="left" vertical="center" wrapText="1"/>
    </xf>
    <xf numFmtId="49" fontId="36" fillId="50" borderId="19" xfId="0" applyNumberFormat="1" applyFont="1" applyFill="1" applyBorder="1" applyAlignment="1">
      <alignment horizontal="left" wrapText="1"/>
    </xf>
    <xf numFmtId="0" fontId="23" fillId="50" borderId="19" xfId="0" applyNumberFormat="1" applyFont="1" applyFill="1" applyBorder="1" applyAlignment="1">
      <alignment horizontal="center" wrapText="1"/>
    </xf>
    <xf numFmtId="2" fontId="8" fillId="50" borderId="0" xfId="0" applyNumberFormat="1" applyFont="1" applyFill="1" applyBorder="1" applyAlignment="1">
      <alignment horizontal="left"/>
    </xf>
    <xf numFmtId="2" fontId="8" fillId="50" borderId="0" xfId="0" applyNumberFormat="1" applyFont="1" applyFill="1" applyAlignment="1">
      <alignment horizontal="left"/>
    </xf>
    <xf numFmtId="1" fontId="29" fillId="50" borderId="20" xfId="0" applyNumberFormat="1" applyFont="1" applyFill="1" applyBorder="1" applyAlignment="1">
      <alignment horizontal="center" vertical="center"/>
    </xf>
    <xf numFmtId="10" fontId="10" fillId="50" borderId="20" xfId="134" applyNumberFormat="1" applyFont="1" applyFill="1" applyBorder="1" applyAlignment="1">
      <alignment horizontal="right" vertical="center"/>
      <protection/>
    </xf>
    <xf numFmtId="2" fontId="0" fillId="50" borderId="0" xfId="0" applyNumberFormat="1" applyFont="1" applyFill="1" applyAlignment="1">
      <alignment horizontal="left"/>
    </xf>
    <xf numFmtId="2" fontId="0" fillId="50" borderId="0" xfId="0" applyNumberFormat="1" applyFont="1" applyFill="1" applyAlignment="1">
      <alignment/>
    </xf>
    <xf numFmtId="2" fontId="0" fillId="50" borderId="0" xfId="0" applyNumberFormat="1" applyFont="1" applyFill="1" applyAlignment="1">
      <alignment/>
    </xf>
    <xf numFmtId="2" fontId="0" fillId="50" borderId="0" xfId="0" applyNumberFormat="1" applyFont="1" applyFill="1" applyAlignment="1">
      <alignment wrapText="1"/>
    </xf>
    <xf numFmtId="2" fontId="0" fillId="50" borderId="0" xfId="0" applyNumberFormat="1" applyFont="1" applyFill="1" applyBorder="1" applyAlignment="1">
      <alignment/>
    </xf>
    <xf numFmtId="2" fontId="0" fillId="50" borderId="0" xfId="0" applyNumberFormat="1" applyFont="1" applyFill="1" applyBorder="1" applyAlignment="1">
      <alignment wrapText="1"/>
    </xf>
    <xf numFmtId="2" fontId="10" fillId="50" borderId="20" xfId="0" applyNumberFormat="1" applyFont="1" applyFill="1" applyBorder="1" applyAlignment="1">
      <alignment horizontal="left"/>
    </xf>
    <xf numFmtId="49" fontId="29" fillId="50" borderId="20" xfId="0" applyNumberFormat="1" applyFont="1" applyFill="1" applyBorder="1" applyAlignment="1">
      <alignment horizontal="center" wrapText="1"/>
    </xf>
    <xf numFmtId="2" fontId="10" fillId="50" borderId="20" xfId="0" applyNumberFormat="1" applyFont="1" applyFill="1" applyBorder="1" applyAlignment="1">
      <alignment horizontal="left" wrapText="1"/>
    </xf>
    <xf numFmtId="49" fontId="29" fillId="50" borderId="23" xfId="0" applyNumberFormat="1" applyFont="1" applyFill="1" applyBorder="1" applyAlignment="1">
      <alignment horizontal="center"/>
    </xf>
    <xf numFmtId="2" fontId="10" fillId="50" borderId="23" xfId="0" applyNumberFormat="1" applyFont="1" applyFill="1" applyBorder="1" applyAlignment="1">
      <alignment horizontal="left"/>
    </xf>
    <xf numFmtId="1" fontId="10" fillId="50" borderId="26" xfId="0" applyNumberFormat="1" applyFont="1" applyFill="1" applyBorder="1" applyAlignment="1">
      <alignment horizontal="left"/>
    </xf>
    <xf numFmtId="10" fontId="0" fillId="50" borderId="20" xfId="134" applyNumberFormat="1" applyFont="1" applyFill="1" applyBorder="1" applyAlignment="1">
      <alignment horizontal="right" vertical="center"/>
      <protection/>
    </xf>
    <xf numFmtId="49" fontId="34" fillId="50" borderId="20" xfId="0" applyNumberFormat="1" applyFont="1" applyFill="1" applyBorder="1" applyAlignment="1">
      <alignment horizontal="center"/>
    </xf>
    <xf numFmtId="49" fontId="0" fillId="50" borderId="20" xfId="0" applyNumberFormat="1" applyFont="1" applyFill="1" applyBorder="1" applyAlignment="1">
      <alignment horizontal="center"/>
    </xf>
    <xf numFmtId="49" fontId="34" fillId="50" borderId="0" xfId="0" applyNumberFormat="1" applyFont="1" applyFill="1" applyAlignment="1">
      <alignment horizontal="center"/>
    </xf>
    <xf numFmtId="0" fontId="34" fillId="50" borderId="0" xfId="0" applyNumberFormat="1" applyFont="1" applyFill="1" applyBorder="1" applyAlignment="1">
      <alignment horizontal="center"/>
    </xf>
    <xf numFmtId="49" fontId="34" fillId="50" borderId="20" xfId="0" applyNumberFormat="1" applyFont="1" applyFill="1" applyBorder="1" applyAlignment="1">
      <alignment horizontal="center" vertical="center" wrapText="1"/>
    </xf>
    <xf numFmtId="49" fontId="10" fillId="50" borderId="20" xfId="0" applyNumberFormat="1" applyFont="1" applyFill="1" applyBorder="1" applyAlignment="1">
      <alignment horizontal="center" vertical="center"/>
    </xf>
    <xf numFmtId="0" fontId="36" fillId="50" borderId="0" xfId="0" applyNumberFormat="1" applyFont="1" applyFill="1" applyBorder="1" applyAlignment="1">
      <alignment horizontal="center"/>
    </xf>
    <xf numFmtId="2" fontId="0" fillId="50" borderId="0" xfId="0" applyNumberFormat="1" applyFont="1" applyFill="1" applyBorder="1" applyAlignment="1">
      <alignment horizontal="left"/>
    </xf>
    <xf numFmtId="2" fontId="20" fillId="50" borderId="0" xfId="0" applyNumberFormat="1" applyFont="1" applyFill="1" applyAlignment="1">
      <alignment/>
    </xf>
    <xf numFmtId="1" fontId="10" fillId="50" borderId="0" xfId="0" applyNumberFormat="1" applyFont="1" applyFill="1" applyBorder="1" applyAlignment="1">
      <alignment horizontal="left"/>
    </xf>
    <xf numFmtId="49" fontId="29" fillId="50" borderId="26" xfId="0" applyNumberFormat="1" applyFont="1" applyFill="1" applyBorder="1" applyAlignment="1">
      <alignment horizontal="center" wrapText="1"/>
    </xf>
    <xf numFmtId="10" fontId="8" fillId="50" borderId="20" xfId="134" applyNumberFormat="1" applyFont="1" applyFill="1" applyBorder="1" applyAlignment="1">
      <alignment horizontal="right" vertical="center"/>
      <protection/>
    </xf>
    <xf numFmtId="0" fontId="36" fillId="50" borderId="19" xfId="0" applyNumberFormat="1" applyFont="1" applyFill="1" applyBorder="1" applyAlignment="1">
      <alignment horizontal="center" wrapText="1"/>
    </xf>
    <xf numFmtId="2" fontId="13" fillId="50" borderId="0" xfId="0" applyNumberFormat="1" applyFont="1" applyFill="1" applyAlignment="1">
      <alignment horizontal="left"/>
    </xf>
    <xf numFmtId="2" fontId="13" fillId="50" borderId="0" xfId="0" applyNumberFormat="1" applyFont="1" applyFill="1" applyAlignment="1">
      <alignment/>
    </xf>
    <xf numFmtId="2" fontId="113" fillId="50" borderId="0" xfId="0" applyNumberFormat="1" applyFont="1" applyFill="1" applyAlignment="1">
      <alignment/>
    </xf>
    <xf numFmtId="2" fontId="13" fillId="50" borderId="0" xfId="0" applyNumberFormat="1" applyFont="1" applyFill="1" applyAlignment="1">
      <alignment/>
    </xf>
    <xf numFmtId="2" fontId="13" fillId="50" borderId="0" xfId="0" applyNumberFormat="1" applyFont="1" applyFill="1" applyAlignment="1">
      <alignment wrapText="1"/>
    </xf>
    <xf numFmtId="49" fontId="13" fillId="50" borderId="0" xfId="0" applyNumberFormat="1" applyFont="1" applyFill="1" applyAlignment="1">
      <alignment/>
    </xf>
    <xf numFmtId="2" fontId="13" fillId="50" borderId="0" xfId="0" applyNumberFormat="1" applyFont="1" applyFill="1" applyBorder="1" applyAlignment="1">
      <alignment/>
    </xf>
    <xf numFmtId="2" fontId="13" fillId="50" borderId="0" xfId="0" applyNumberFormat="1" applyFont="1" applyFill="1" applyBorder="1" applyAlignment="1">
      <alignment wrapText="1"/>
    </xf>
    <xf numFmtId="2" fontId="13" fillId="50" borderId="0" xfId="0" applyNumberFormat="1" applyFont="1" applyFill="1" applyBorder="1" applyAlignment="1">
      <alignment/>
    </xf>
    <xf numFmtId="2" fontId="13" fillId="50" borderId="21" xfId="0" applyNumberFormat="1" applyFont="1" applyFill="1" applyBorder="1" applyAlignment="1">
      <alignment horizontal="center" vertical="center" wrapText="1"/>
    </xf>
    <xf numFmtId="2" fontId="13" fillId="50" borderId="20" xfId="0" applyNumberFormat="1" applyFont="1" applyFill="1" applyBorder="1" applyAlignment="1">
      <alignment horizontal="center" vertical="center" wrapText="1"/>
    </xf>
    <xf numFmtId="1" fontId="13" fillId="50" borderId="25" xfId="0" applyNumberFormat="1" applyFont="1" applyFill="1" applyBorder="1" applyAlignment="1">
      <alignment horizontal="center" vertical="center"/>
    </xf>
    <xf numFmtId="49" fontId="13" fillId="50" borderId="23" xfId="0" applyNumberFormat="1" applyFont="1" applyFill="1" applyBorder="1" applyAlignment="1">
      <alignment horizontal="center"/>
    </xf>
    <xf numFmtId="2" fontId="13" fillId="50" borderId="23" xfId="0" applyNumberFormat="1" applyFont="1" applyFill="1" applyBorder="1" applyAlignment="1">
      <alignment horizontal="left"/>
    </xf>
    <xf numFmtId="3" fontId="13" fillId="50" borderId="20" xfId="140" applyNumberFormat="1" applyFont="1" applyFill="1" applyBorder="1" applyAlignment="1" applyProtection="1">
      <alignment horizontal="center" vertical="center"/>
      <protection/>
    </xf>
    <xf numFmtId="49" fontId="13" fillId="50" borderId="20" xfId="0" applyNumberFormat="1" applyFont="1" applyFill="1" applyBorder="1" applyAlignment="1">
      <alignment horizontal="center"/>
    </xf>
    <xf numFmtId="1" fontId="13" fillId="50" borderId="20" xfId="0" applyNumberFormat="1" applyFont="1" applyFill="1" applyBorder="1" applyAlignment="1">
      <alignment horizontal="left"/>
    </xf>
    <xf numFmtId="1" fontId="13" fillId="50" borderId="26" xfId="0" applyNumberFormat="1" applyFont="1" applyFill="1" applyBorder="1" applyAlignment="1">
      <alignment horizontal="left"/>
    </xf>
    <xf numFmtId="2" fontId="13" fillId="50" borderId="20" xfId="0" applyNumberFormat="1" applyFont="1" applyFill="1" applyBorder="1" applyAlignment="1">
      <alignment horizontal="left" vertical="center" wrapText="1"/>
    </xf>
    <xf numFmtId="49" fontId="13" fillId="50" borderId="26" xfId="0" applyNumberFormat="1" applyFont="1" applyFill="1" applyBorder="1" applyAlignment="1">
      <alignment horizontal="center" wrapText="1"/>
    </xf>
    <xf numFmtId="2" fontId="13" fillId="50" borderId="26" xfId="0" applyNumberFormat="1" applyFont="1" applyFill="1" applyBorder="1" applyAlignment="1">
      <alignment horizontal="left" wrapText="1"/>
    </xf>
    <xf numFmtId="10" fontId="13" fillId="50" borderId="20" xfId="134" applyNumberFormat="1" applyFont="1" applyFill="1" applyBorder="1" applyAlignment="1">
      <alignment horizontal="right" vertical="center"/>
      <protection/>
    </xf>
    <xf numFmtId="49" fontId="2" fillId="50" borderId="0" xfId="0" applyNumberFormat="1" applyFont="1" applyFill="1" applyAlignment="1">
      <alignment/>
    </xf>
    <xf numFmtId="2" fontId="2" fillId="50" borderId="0" xfId="0" applyNumberFormat="1" applyFont="1" applyFill="1" applyAlignment="1">
      <alignment/>
    </xf>
    <xf numFmtId="49" fontId="34" fillId="50" borderId="20" xfId="0" applyNumberFormat="1" applyFont="1" applyFill="1" applyBorder="1" applyAlignment="1">
      <alignment horizontal="center" vertical="center"/>
    </xf>
    <xf numFmtId="49" fontId="8" fillId="50" borderId="0" xfId="143" applyNumberFormat="1" applyFont="1" applyFill="1" applyBorder="1" applyAlignment="1">
      <alignment horizontal="left" vertical="center"/>
      <protection/>
    </xf>
    <xf numFmtId="49" fontId="20" fillId="50" borderId="0" xfId="143" applyNumberFormat="1" applyFont="1" applyFill="1" applyAlignment="1">
      <alignment/>
      <protection/>
    </xf>
    <xf numFmtId="49" fontId="23" fillId="50" borderId="0" xfId="0" applyNumberFormat="1" applyFont="1" applyFill="1" applyAlignment="1">
      <alignment/>
    </xf>
    <xf numFmtId="49" fontId="18" fillId="50" borderId="22" xfId="143" applyNumberFormat="1" applyFont="1" applyFill="1" applyBorder="1" applyAlignment="1">
      <alignment horizontal="left" vertical="center"/>
      <protection/>
    </xf>
    <xf numFmtId="49" fontId="10" fillId="50" borderId="21" xfId="143" applyNumberFormat="1" applyFont="1" applyFill="1" applyBorder="1" applyAlignment="1">
      <alignment horizontal="center" vertical="center" wrapText="1"/>
      <protection/>
    </xf>
    <xf numFmtId="49" fontId="10" fillId="50" borderId="20" xfId="143" applyNumberFormat="1" applyFont="1" applyFill="1" applyBorder="1" applyAlignment="1">
      <alignment horizontal="center" vertical="center" wrapText="1"/>
      <protection/>
    </xf>
    <xf numFmtId="49" fontId="59" fillId="50" borderId="20" xfId="143" applyNumberFormat="1" applyFont="1" applyFill="1" applyBorder="1" applyAlignment="1">
      <alignment horizontal="center" vertical="center" wrapText="1"/>
      <protection/>
    </xf>
    <xf numFmtId="49" fontId="10" fillId="50" borderId="20" xfId="0" applyNumberFormat="1" applyFont="1" applyFill="1" applyBorder="1" applyAlignment="1">
      <alignment horizontal="left" vertical="center"/>
    </xf>
    <xf numFmtId="194" fontId="10" fillId="50" borderId="20" xfId="99" applyNumberFormat="1" applyFont="1" applyFill="1" applyBorder="1" applyAlignment="1">
      <alignment horizontal="center" vertical="center"/>
    </xf>
    <xf numFmtId="49" fontId="10" fillId="50" borderId="23" xfId="0" applyNumberFormat="1" applyFont="1" applyFill="1" applyBorder="1" applyAlignment="1">
      <alignment horizontal="center" vertical="center"/>
    </xf>
    <xf numFmtId="0" fontId="34" fillId="50" borderId="0" xfId="143" applyNumberFormat="1" applyFont="1" applyFill="1" applyBorder="1" applyAlignment="1">
      <alignment horizontal="center" wrapText="1"/>
      <protection/>
    </xf>
    <xf numFmtId="0" fontId="64" fillId="50" borderId="0" xfId="143" applyNumberFormat="1" applyFont="1" applyFill="1" applyBorder="1">
      <alignment/>
      <protection/>
    </xf>
    <xf numFmtId="49" fontId="66" fillId="50" borderId="0" xfId="143" applyNumberFormat="1" applyFont="1" applyFill="1" applyBorder="1">
      <alignment/>
      <protection/>
    </xf>
    <xf numFmtId="0" fontId="30" fillId="50" borderId="0" xfId="143" applyNumberFormat="1" applyFont="1" applyFill="1" applyBorder="1" applyAlignment="1">
      <alignment horizontal="center" wrapText="1"/>
      <protection/>
    </xf>
    <xf numFmtId="0" fontId="67" fillId="50" borderId="0" xfId="143" applyNumberFormat="1" applyFont="1" applyFill="1" applyBorder="1">
      <alignment/>
      <protection/>
    </xf>
    <xf numFmtId="49" fontId="0" fillId="50" borderId="0" xfId="143" applyNumberFormat="1" applyFont="1" applyFill="1" applyAlignment="1">
      <alignment/>
      <protection/>
    </xf>
    <xf numFmtId="49" fontId="0" fillId="50" borderId="0" xfId="143" applyNumberFormat="1" applyFont="1" applyFill="1" applyAlignment="1">
      <alignment horizontal="center"/>
      <protection/>
    </xf>
    <xf numFmtId="49" fontId="0" fillId="50" borderId="0" xfId="143" applyNumberFormat="1" applyFont="1" applyFill="1">
      <alignment/>
      <protection/>
    </xf>
    <xf numFmtId="194" fontId="10" fillId="50" borderId="20" xfId="0" applyNumberFormat="1" applyFont="1" applyFill="1" applyBorder="1" applyAlignment="1">
      <alignment horizontal="center" vertical="center"/>
    </xf>
    <xf numFmtId="194" fontId="29" fillId="50" borderId="20" xfId="0" applyNumberFormat="1" applyFont="1" applyFill="1" applyBorder="1" applyAlignment="1">
      <alignment horizontal="center" vertical="center" wrapText="1"/>
    </xf>
    <xf numFmtId="194" fontId="0" fillId="50" borderId="20" xfId="0" applyNumberFormat="1" applyFont="1" applyFill="1" applyBorder="1" applyAlignment="1">
      <alignment horizontal="center"/>
    </xf>
    <xf numFmtId="2" fontId="8" fillId="50" borderId="20" xfId="0" applyNumberFormat="1" applyFont="1" applyFill="1" applyBorder="1" applyAlignment="1">
      <alignment horizontal="center" vertical="center" wrapText="1"/>
    </xf>
    <xf numFmtId="1" fontId="8" fillId="50" borderId="20" xfId="0" applyNumberFormat="1" applyFont="1" applyFill="1" applyBorder="1" applyAlignment="1">
      <alignment horizontal="center"/>
    </xf>
    <xf numFmtId="2" fontId="29" fillId="50" borderId="20" xfId="0" applyNumberFormat="1" applyFont="1" applyFill="1" applyBorder="1" applyAlignment="1">
      <alignment horizontal="left" wrapText="1"/>
    </xf>
    <xf numFmtId="0" fontId="20" fillId="50" borderId="0" xfId="0" applyNumberFormat="1" applyFont="1" applyFill="1" applyAlignment="1">
      <alignment/>
    </xf>
    <xf numFmtId="0" fontId="0" fillId="50" borderId="0" xfId="0" applyFont="1" applyFill="1" applyBorder="1" applyAlignment="1">
      <alignment/>
    </xf>
    <xf numFmtId="0" fontId="1" fillId="50" borderId="0" xfId="0" applyFont="1" applyFill="1" applyBorder="1" applyAlignment="1">
      <alignment/>
    </xf>
    <xf numFmtId="0" fontId="0" fillId="50" borderId="0" xfId="0" applyFont="1" applyFill="1" applyAlignment="1">
      <alignment/>
    </xf>
    <xf numFmtId="0" fontId="0" fillId="50" borderId="0" xfId="0" applyNumberFormat="1" applyFont="1" applyFill="1" applyAlignment="1">
      <alignment/>
    </xf>
    <xf numFmtId="0" fontId="8" fillId="50" borderId="21" xfId="0" applyNumberFormat="1" applyFont="1" applyFill="1" applyBorder="1" applyAlignment="1">
      <alignment horizontal="center" vertical="center" wrapText="1"/>
    </xf>
    <xf numFmtId="0" fontId="13" fillId="50" borderId="25" xfId="0" applyFont="1" applyFill="1" applyBorder="1" applyAlignment="1">
      <alignment horizontal="center" vertical="center" wrapText="1"/>
    </xf>
    <xf numFmtId="0" fontId="13" fillId="50" borderId="20" xfId="0" applyFont="1" applyFill="1" applyBorder="1" applyAlignment="1">
      <alignment horizontal="center" vertical="center" wrapText="1"/>
    </xf>
    <xf numFmtId="0" fontId="13" fillId="50" borderId="20" xfId="0" applyFont="1" applyFill="1" applyBorder="1" applyAlignment="1">
      <alignment horizontal="center"/>
    </xf>
    <xf numFmtId="0" fontId="2" fillId="50" borderId="20" xfId="0" applyFont="1" applyFill="1" applyBorder="1" applyAlignment="1">
      <alignment horizontal="center"/>
    </xf>
    <xf numFmtId="2" fontId="114" fillId="50" borderId="0" xfId="0" applyNumberFormat="1" applyFont="1" applyFill="1" applyBorder="1" applyAlignment="1">
      <alignment/>
    </xf>
    <xf numFmtId="3" fontId="8" fillId="50" borderId="21" xfId="140" applyNumberFormat="1" applyFont="1" applyFill="1" applyBorder="1" applyAlignment="1" applyProtection="1">
      <alignment horizontal="center" vertical="center"/>
      <protection/>
    </xf>
    <xf numFmtId="2" fontId="10" fillId="50" borderId="0" xfId="0" applyNumberFormat="1" applyFont="1" applyFill="1" applyBorder="1" applyAlignment="1">
      <alignment horizontal="center" vertical="center" wrapText="1"/>
    </xf>
    <xf numFmtId="3" fontId="8" fillId="50" borderId="0" xfId="140" applyNumberFormat="1" applyFont="1" applyFill="1" applyBorder="1" applyAlignment="1" applyProtection="1">
      <alignment horizontal="center" vertical="center"/>
      <protection/>
    </xf>
    <xf numFmtId="0" fontId="36" fillId="50" borderId="0" xfId="0" applyFont="1" applyFill="1" applyBorder="1" applyAlignment="1">
      <alignment/>
    </xf>
    <xf numFmtId="3" fontId="36" fillId="50" borderId="0" xfId="0" applyNumberFormat="1" applyFont="1" applyFill="1" applyBorder="1" applyAlignment="1">
      <alignment/>
    </xf>
    <xf numFmtId="0" fontId="34" fillId="50" borderId="0" xfId="0" applyFont="1" applyFill="1" applyAlignment="1">
      <alignment/>
    </xf>
    <xf numFmtId="0" fontId="36" fillId="50" borderId="0" xfId="0" applyFont="1" applyFill="1" applyBorder="1" applyAlignment="1">
      <alignment wrapText="1"/>
    </xf>
    <xf numFmtId="0" fontId="34" fillId="50" borderId="0" xfId="0" applyNumberFormat="1" applyFont="1" applyFill="1" applyAlignment="1">
      <alignment/>
    </xf>
    <xf numFmtId="0" fontId="34" fillId="50" borderId="0" xfId="0" applyNumberFormat="1" applyFont="1" applyFill="1" applyBorder="1" applyAlignment="1">
      <alignment wrapText="1"/>
    </xf>
    <xf numFmtId="2" fontId="29" fillId="50" borderId="23" xfId="0" applyNumberFormat="1" applyFont="1" applyFill="1" applyBorder="1" applyAlignment="1">
      <alignment horizontal="left"/>
    </xf>
    <xf numFmtId="3" fontId="29" fillId="50" borderId="20" xfId="140" applyNumberFormat="1" applyFont="1" applyFill="1" applyBorder="1" applyAlignment="1" applyProtection="1">
      <alignment horizontal="center" vertical="center"/>
      <protection/>
    </xf>
    <xf numFmtId="2" fontId="5" fillId="0" borderId="0" xfId="0" applyNumberFormat="1" applyFont="1" applyFill="1" applyBorder="1" applyAlignment="1">
      <alignment/>
    </xf>
    <xf numFmtId="3" fontId="5" fillId="0" borderId="0" xfId="0" applyNumberFormat="1" applyFont="1" applyFill="1" applyAlignment="1">
      <alignment/>
    </xf>
    <xf numFmtId="0" fontId="5" fillId="0" borderId="0" xfId="0" applyFont="1" applyFill="1" applyAlignment="1">
      <alignment/>
    </xf>
    <xf numFmtId="1" fontId="29" fillId="50" borderId="20" xfId="0" applyNumberFormat="1" applyFont="1" applyFill="1" applyBorder="1" applyAlignment="1">
      <alignment horizontal="left"/>
    </xf>
    <xf numFmtId="3" fontId="29" fillId="0" borderId="0" xfId="140" applyNumberFormat="1" applyFont="1" applyFill="1" applyBorder="1" applyAlignment="1" applyProtection="1">
      <alignment horizontal="center" vertical="center"/>
      <protection/>
    </xf>
    <xf numFmtId="1" fontId="29" fillId="50" borderId="26" xfId="0" applyNumberFormat="1" applyFont="1" applyFill="1" applyBorder="1" applyAlignment="1">
      <alignment horizontal="left"/>
    </xf>
    <xf numFmtId="2" fontId="29" fillId="50" borderId="20" xfId="0" applyNumberFormat="1" applyFont="1" applyFill="1" applyBorder="1" applyAlignment="1">
      <alignment horizontal="left" vertical="center" wrapText="1"/>
    </xf>
    <xf numFmtId="2" fontId="29" fillId="50" borderId="26" xfId="0" applyNumberFormat="1" applyFont="1" applyFill="1" applyBorder="1" applyAlignment="1">
      <alignment horizontal="left" vertical="center" wrapText="1"/>
    </xf>
    <xf numFmtId="10" fontId="29" fillId="50" borderId="20" xfId="134" applyNumberFormat="1" applyFont="1" applyFill="1" applyBorder="1" applyAlignment="1">
      <alignment horizontal="right" vertical="center"/>
      <protection/>
    </xf>
    <xf numFmtId="2" fontId="29" fillId="50" borderId="0" xfId="0" applyNumberFormat="1" applyFont="1" applyFill="1" applyBorder="1" applyAlignment="1">
      <alignment/>
    </xf>
    <xf numFmtId="2" fontId="115" fillId="50" borderId="0" xfId="0" applyNumberFormat="1" applyFont="1" applyFill="1" applyBorder="1" applyAlignment="1">
      <alignment/>
    </xf>
    <xf numFmtId="49" fontId="18" fillId="0" borderId="0" xfId="0" applyNumberFormat="1" applyFont="1" applyFill="1" applyAlignment="1">
      <alignment/>
    </xf>
    <xf numFmtId="49" fontId="34" fillId="0" borderId="0" xfId="0" applyNumberFormat="1" applyFont="1" applyFill="1" applyAlignment="1">
      <alignment/>
    </xf>
    <xf numFmtId="0" fontId="30" fillId="0" borderId="0" xfId="0" applyNumberFormat="1" applyFont="1" applyFill="1" applyAlignment="1">
      <alignment/>
    </xf>
    <xf numFmtId="49" fontId="116" fillId="0" borderId="0" xfId="0" applyNumberFormat="1" applyFont="1" applyFill="1" applyBorder="1" applyAlignment="1">
      <alignment/>
    </xf>
    <xf numFmtId="0" fontId="30" fillId="0" borderId="0" xfId="0" applyNumberFormat="1" applyFont="1" applyFill="1" applyBorder="1" applyAlignment="1">
      <alignment horizontal="center" wrapText="1"/>
    </xf>
    <xf numFmtId="0" fontId="30" fillId="0" borderId="0" xfId="0" applyNumberFormat="1" applyFont="1" applyFill="1" applyBorder="1" applyAlignment="1">
      <alignment/>
    </xf>
    <xf numFmtId="49" fontId="117" fillId="0" borderId="0" xfId="0" applyNumberFormat="1" applyFont="1" applyFill="1" applyBorder="1" applyAlignment="1">
      <alignment/>
    </xf>
    <xf numFmtId="49" fontId="18" fillId="0" borderId="20" xfId="0" applyNumberFormat="1" applyFont="1" applyFill="1" applyBorder="1" applyAlignment="1" applyProtection="1">
      <alignment horizontal="center" vertical="center"/>
      <protection/>
    </xf>
    <xf numFmtId="49" fontId="8" fillId="0" borderId="20" xfId="0" applyNumberFormat="1" applyFont="1" applyFill="1" applyBorder="1" applyAlignment="1">
      <alignment horizontal="center" vertical="center" wrapText="1"/>
    </xf>
    <xf numFmtId="49" fontId="8" fillId="0" borderId="20" xfId="0" applyNumberFormat="1" applyFont="1" applyFill="1" applyBorder="1" applyAlignment="1" applyProtection="1">
      <alignment horizontal="center" vertical="center" wrapText="1"/>
      <protection/>
    </xf>
    <xf numFmtId="49" fontId="8" fillId="0" borderId="0" xfId="0" applyNumberFormat="1" applyFont="1" applyFill="1" applyBorder="1" applyAlignment="1">
      <alignment/>
    </xf>
    <xf numFmtId="49" fontId="18" fillId="0" borderId="0" xfId="0" applyNumberFormat="1" applyFont="1" applyFill="1" applyBorder="1" applyAlignment="1">
      <alignment/>
    </xf>
    <xf numFmtId="49" fontId="18" fillId="0" borderId="0" xfId="0" applyNumberFormat="1" applyFont="1" applyFill="1" applyBorder="1" applyAlignment="1">
      <alignment horizontal="center"/>
    </xf>
    <xf numFmtId="49" fontId="8" fillId="0" borderId="0" xfId="0" applyNumberFormat="1" applyFont="1" applyFill="1" applyAlignment="1">
      <alignment horizontal="center"/>
    </xf>
    <xf numFmtId="49" fontId="8" fillId="0" borderId="0" xfId="0" applyNumberFormat="1" applyFont="1" applyFill="1" applyAlignment="1">
      <alignment/>
    </xf>
    <xf numFmtId="0" fontId="8" fillId="0" borderId="0" xfId="0" applyNumberFormat="1" applyFont="1" applyFill="1" applyAlignment="1">
      <alignment wrapText="1"/>
    </xf>
    <xf numFmtId="0" fontId="0" fillId="0" borderId="0" xfId="0" applyNumberFormat="1" applyFont="1" applyFill="1" applyAlignment="1">
      <alignment/>
    </xf>
    <xf numFmtId="0" fontId="12" fillId="0" borderId="0" xfId="0" applyNumberFormat="1" applyFont="1" applyFill="1" applyAlignment="1">
      <alignment/>
    </xf>
    <xf numFmtId="49" fontId="6" fillId="0" borderId="0" xfId="0" applyNumberFormat="1" applyFont="1" applyFill="1" applyBorder="1" applyAlignment="1">
      <alignment/>
    </xf>
    <xf numFmtId="194" fontId="13" fillId="50" borderId="20" xfId="99" applyNumberFormat="1" applyFont="1" applyFill="1" applyBorder="1" applyAlignment="1">
      <alignment horizontal="center"/>
    </xf>
    <xf numFmtId="194" fontId="13" fillId="50" borderId="20" xfId="99" applyNumberFormat="1" applyFont="1" applyFill="1" applyBorder="1" applyAlignment="1" applyProtection="1">
      <alignment horizontal="center" vertical="center"/>
      <protection/>
    </xf>
    <xf numFmtId="49" fontId="13" fillId="50" borderId="20" xfId="0" applyNumberFormat="1" applyFont="1" applyFill="1" applyBorder="1" applyAlignment="1" applyProtection="1">
      <alignment vertical="center"/>
      <protection/>
    </xf>
    <xf numFmtId="49" fontId="13" fillId="50" borderId="20" xfId="0" applyNumberFormat="1" applyFont="1" applyFill="1" applyBorder="1" applyAlignment="1" applyProtection="1">
      <alignment horizontal="center" vertical="center"/>
      <protection/>
    </xf>
    <xf numFmtId="0" fontId="13" fillId="50" borderId="20" xfId="0" applyNumberFormat="1" applyFont="1" applyFill="1" applyBorder="1" applyAlignment="1" applyProtection="1">
      <alignment vertical="center"/>
      <protection/>
    </xf>
    <xf numFmtId="49" fontId="13" fillId="50" borderId="20" xfId="137" applyNumberFormat="1" applyFont="1" applyFill="1" applyBorder="1">
      <alignment/>
      <protection/>
    </xf>
    <xf numFmtId="0" fontId="13" fillId="50" borderId="20" xfId="137" applyFont="1" applyFill="1" applyBorder="1" applyAlignment="1">
      <alignment horizontal="left" vertical="center"/>
      <protection/>
    </xf>
    <xf numFmtId="49" fontId="13" fillId="50" borderId="20" xfId="137" applyNumberFormat="1" applyFont="1" applyFill="1" applyBorder="1" applyAlignment="1" applyProtection="1">
      <alignment vertical="center"/>
      <protection/>
    </xf>
    <xf numFmtId="41" fontId="13" fillId="50" borderId="20" xfId="99" applyNumberFormat="1" applyFont="1" applyFill="1" applyBorder="1" applyAlignment="1" applyProtection="1">
      <alignment horizontal="right" vertical="center"/>
      <protection/>
    </xf>
    <xf numFmtId="194" fontId="13" fillId="50" borderId="20" xfId="99" applyNumberFormat="1" applyFont="1" applyFill="1" applyBorder="1" applyAlignment="1" applyProtection="1">
      <alignment horizontal="right" vertical="center"/>
      <protection/>
    </xf>
    <xf numFmtId="3" fontId="13" fillId="50" borderId="20" xfId="0" applyNumberFormat="1" applyFont="1" applyFill="1" applyBorder="1" applyAlignment="1" applyProtection="1">
      <alignment horizontal="right" vertical="center"/>
      <protection/>
    </xf>
    <xf numFmtId="49" fontId="13" fillId="50" borderId="20" xfId="0" applyNumberFormat="1" applyFont="1" applyFill="1" applyBorder="1" applyAlignment="1" applyProtection="1">
      <alignment horizontal="left" vertical="center"/>
      <protection/>
    </xf>
    <xf numFmtId="3" fontId="13" fillId="50" borderId="20" xfId="0" applyNumberFormat="1" applyFont="1" applyFill="1" applyBorder="1" applyAlignment="1">
      <alignment horizontal="center"/>
    </xf>
    <xf numFmtId="3" fontId="13" fillId="50" borderId="20" xfId="0" applyNumberFormat="1" applyFont="1" applyFill="1" applyBorder="1" applyAlignment="1" applyProtection="1">
      <alignment horizontal="center" vertical="center"/>
      <protection/>
    </xf>
    <xf numFmtId="49" fontId="113" fillId="0" borderId="39" xfId="0" applyNumberFormat="1" applyFont="1" applyFill="1" applyBorder="1" applyAlignment="1" applyProtection="1">
      <alignment horizontal="center" vertical="center"/>
      <protection/>
    </xf>
    <xf numFmtId="49" fontId="113" fillId="0" borderId="20" xfId="0" applyNumberFormat="1" applyFont="1" applyFill="1" applyBorder="1" applyAlignment="1" applyProtection="1">
      <alignment horizontal="center" vertical="center"/>
      <protection/>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20" fillId="0" borderId="0" xfId="0" applyNumberFormat="1" applyFont="1" applyFill="1" applyAlignment="1">
      <alignment/>
    </xf>
    <xf numFmtId="49" fontId="0" fillId="0" borderId="0" xfId="0" applyNumberFormat="1" applyFill="1" applyBorder="1" applyAlignment="1">
      <alignment/>
    </xf>
    <xf numFmtId="0" fontId="10" fillId="0" borderId="0" xfId="141" applyNumberFormat="1" applyFont="1" applyFill="1" applyBorder="1" applyAlignment="1" applyProtection="1">
      <alignment horizontal="center" vertical="center"/>
      <protection/>
    </xf>
    <xf numFmtId="49" fontId="29" fillId="0" borderId="20" xfId="146" applyNumberFormat="1" applyFont="1" applyFill="1" applyBorder="1" applyAlignment="1">
      <alignment horizontal="center" vertical="center" wrapText="1" readingOrder="1"/>
      <protection/>
    </xf>
    <xf numFmtId="0" fontId="13" fillId="0" borderId="20" xfId="146" applyFont="1" applyFill="1" applyBorder="1" applyAlignment="1">
      <alignment horizontal="center" vertical="center" wrapText="1"/>
      <protection/>
    </xf>
    <xf numFmtId="3" fontId="171" fillId="0" borderId="0" xfId="0" applyNumberFormat="1" applyFont="1" applyAlignment="1">
      <alignment horizontal="center"/>
    </xf>
    <xf numFmtId="3" fontId="172" fillId="0" borderId="0" xfId="0" applyNumberFormat="1" applyFont="1" applyAlignment="1">
      <alignment horizontal="center"/>
    </xf>
    <xf numFmtId="3" fontId="173" fillId="0" borderId="0" xfId="0" applyNumberFormat="1" applyFont="1" applyAlignment="1">
      <alignment horizontal="center"/>
    </xf>
    <xf numFmtId="49" fontId="171" fillId="0" borderId="0" xfId="0" applyNumberFormat="1" applyFont="1" applyFill="1" applyAlignment="1">
      <alignment horizontal="center" vertical="center"/>
    </xf>
    <xf numFmtId="3" fontId="171" fillId="0" borderId="0" xfId="0" applyNumberFormat="1" applyFont="1" applyFill="1" applyAlignment="1">
      <alignment horizontal="center"/>
    </xf>
    <xf numFmtId="49" fontId="172" fillId="0" borderId="0" xfId="0" applyNumberFormat="1" applyFont="1" applyFill="1" applyAlignment="1">
      <alignment horizontal="center"/>
    </xf>
    <xf numFmtId="49" fontId="171" fillId="0" borderId="0" xfId="0" applyNumberFormat="1" applyFont="1" applyFill="1" applyAlignment="1">
      <alignment horizontal="center"/>
    </xf>
    <xf numFmtId="0" fontId="171" fillId="0" borderId="0" xfId="0" applyNumberFormat="1" applyFont="1" applyFill="1" applyAlignment="1">
      <alignment/>
    </xf>
    <xf numFmtId="0" fontId="171" fillId="0" borderId="0" xfId="0" applyNumberFormat="1" applyFont="1" applyFill="1" applyAlignment="1">
      <alignment horizontal="center"/>
    </xf>
    <xf numFmtId="0" fontId="174" fillId="0" borderId="0" xfId="0" applyFont="1" applyFill="1" applyAlignment="1">
      <alignment horizontal="center"/>
    </xf>
    <xf numFmtId="3" fontId="175" fillId="0" borderId="0" xfId="0" applyNumberFormat="1" applyFont="1" applyAlignment="1">
      <alignment horizontal="center"/>
    </xf>
    <xf numFmtId="2" fontId="171" fillId="0" borderId="0" xfId="0" applyNumberFormat="1" applyFont="1" applyFill="1" applyAlignment="1">
      <alignment horizontal="center"/>
    </xf>
    <xf numFmtId="3" fontId="1" fillId="0" borderId="20" xfId="0" applyNumberFormat="1" applyFont="1" applyFill="1" applyBorder="1" applyAlignment="1">
      <alignment horizontal="center"/>
    </xf>
    <xf numFmtId="3" fontId="176" fillId="0" borderId="20" xfId="0" applyNumberFormat="1" applyFont="1" applyFill="1" applyBorder="1" applyAlignment="1">
      <alignment horizontal="center"/>
    </xf>
    <xf numFmtId="3" fontId="0" fillId="0" borderId="0" xfId="0" applyNumberFormat="1" applyFont="1" applyFill="1" applyAlignment="1">
      <alignment/>
    </xf>
    <xf numFmtId="3" fontId="0" fillId="0" borderId="20" xfId="0" applyNumberFormat="1" applyFont="1" applyFill="1" applyBorder="1" applyAlignment="1">
      <alignment horizontal="center"/>
    </xf>
    <xf numFmtId="3" fontId="171" fillId="0" borderId="20" xfId="0" applyNumberFormat="1" applyFont="1" applyFill="1" applyBorder="1" applyAlignment="1">
      <alignment horizontal="center"/>
    </xf>
    <xf numFmtId="194" fontId="177" fillId="50" borderId="20" xfId="0" applyNumberFormat="1" applyFont="1" applyFill="1" applyBorder="1" applyAlignment="1" applyProtection="1">
      <alignment horizontal="right" vertical="center"/>
      <protection/>
    </xf>
    <xf numFmtId="210" fontId="177" fillId="50" borderId="20" xfId="0" applyNumberFormat="1" applyFont="1" applyFill="1" applyBorder="1" applyAlignment="1">
      <alignment horizontal="right" vertical="center"/>
    </xf>
    <xf numFmtId="49" fontId="173" fillId="50" borderId="20" xfId="0" applyNumberFormat="1" applyFont="1" applyFill="1" applyBorder="1" applyAlignment="1" applyProtection="1">
      <alignment horizontal="center" vertical="center"/>
      <protection/>
    </xf>
    <xf numFmtId="49" fontId="173" fillId="50" borderId="26" xfId="0" applyNumberFormat="1" applyFont="1" applyFill="1" applyBorder="1" applyAlignment="1" applyProtection="1">
      <alignment vertical="center"/>
      <protection/>
    </xf>
    <xf numFmtId="49" fontId="8" fillId="50" borderId="26" xfId="0" applyNumberFormat="1" applyFont="1" applyFill="1" applyBorder="1" applyAlignment="1" applyProtection="1">
      <alignment vertical="center"/>
      <protection/>
    </xf>
    <xf numFmtId="194" fontId="10" fillId="50" borderId="20" xfId="0" applyNumberFormat="1" applyFont="1" applyFill="1" applyBorder="1" applyAlignment="1" applyProtection="1">
      <alignment horizontal="right" vertical="center"/>
      <protection/>
    </xf>
    <xf numFmtId="194" fontId="177" fillId="50" borderId="20" xfId="0" applyNumberFormat="1" applyFont="1" applyFill="1" applyBorder="1" applyAlignment="1">
      <alignment horizontal="right" vertical="center"/>
    </xf>
    <xf numFmtId="210" fontId="10" fillId="50" borderId="20" xfId="0" applyNumberFormat="1" applyFont="1" applyFill="1" applyBorder="1" applyAlignment="1">
      <alignment horizontal="right" vertical="center"/>
    </xf>
    <xf numFmtId="3" fontId="10" fillId="50" borderId="20" xfId="0" applyNumberFormat="1" applyFont="1" applyFill="1" applyBorder="1" applyAlignment="1" applyProtection="1">
      <alignment horizontal="center" vertical="center"/>
      <protection/>
    </xf>
    <xf numFmtId="3" fontId="10" fillId="50" borderId="20" xfId="157" applyNumberFormat="1" applyFont="1" applyFill="1" applyBorder="1" applyAlignment="1" applyProtection="1">
      <alignment horizontal="center" vertical="center"/>
      <protection/>
    </xf>
    <xf numFmtId="3" fontId="178" fillId="50" borderId="20" xfId="0" applyNumberFormat="1" applyFont="1" applyFill="1" applyBorder="1" applyAlignment="1">
      <alignment horizontal="center"/>
    </xf>
    <xf numFmtId="3" fontId="10" fillId="50" borderId="21" xfId="0" applyNumberFormat="1" applyFont="1" applyFill="1" applyBorder="1" applyAlignment="1" applyProtection="1">
      <alignment horizontal="center" vertical="center"/>
      <protection/>
    </xf>
    <xf numFmtId="3" fontId="10" fillId="50" borderId="21" xfId="157" applyNumberFormat="1" applyFont="1" applyFill="1" applyBorder="1" applyAlignment="1" applyProtection="1">
      <alignment horizontal="center" vertical="center"/>
      <protection/>
    </xf>
    <xf numFmtId="3" fontId="178" fillId="50" borderId="21" xfId="0" applyNumberFormat="1" applyFont="1" applyFill="1" applyBorder="1" applyAlignment="1">
      <alignment horizontal="center"/>
    </xf>
    <xf numFmtId="49" fontId="12" fillId="50" borderId="26" xfId="0" applyNumberFormat="1" applyFont="1" applyFill="1" applyBorder="1" applyAlignment="1" applyProtection="1">
      <alignment vertical="center"/>
      <protection/>
    </xf>
    <xf numFmtId="49" fontId="10" fillId="50" borderId="20" xfId="0" applyNumberFormat="1" applyFont="1" applyFill="1" applyBorder="1" applyAlignment="1" applyProtection="1">
      <alignment horizontal="center" vertical="center"/>
      <protection/>
    </xf>
    <xf numFmtId="194" fontId="10" fillId="50" borderId="20" xfId="99" applyNumberFormat="1" applyFont="1" applyFill="1" applyBorder="1" applyAlignment="1" applyProtection="1">
      <alignment horizontal="right" vertical="center"/>
      <protection/>
    </xf>
    <xf numFmtId="1" fontId="10" fillId="47" borderId="20" xfId="0" applyNumberFormat="1" applyFont="1" applyFill="1" applyBorder="1" applyAlignment="1" applyProtection="1">
      <alignment horizontal="center" vertical="center"/>
      <protection/>
    </xf>
    <xf numFmtId="49" fontId="10" fillId="50" borderId="20" xfId="157" applyNumberFormat="1" applyFont="1" applyFill="1" applyBorder="1" applyAlignment="1" applyProtection="1">
      <alignment horizontal="center" vertical="center"/>
      <protection/>
    </xf>
    <xf numFmtId="194" fontId="10" fillId="50" borderId="20" xfId="0" applyNumberFormat="1" applyFont="1" applyFill="1" applyBorder="1" applyAlignment="1">
      <alignment horizontal="right" vertical="center"/>
    </xf>
    <xf numFmtId="1" fontId="10" fillId="47" borderId="20" xfId="157" applyNumberFormat="1" applyFont="1" applyFill="1" applyBorder="1" applyAlignment="1" applyProtection="1">
      <alignment horizontal="center" vertical="center"/>
      <protection/>
    </xf>
    <xf numFmtId="1" fontId="10" fillId="47" borderId="20" xfId="0" applyNumberFormat="1" applyFont="1" applyFill="1" applyBorder="1" applyAlignment="1">
      <alignment horizontal="center"/>
    </xf>
    <xf numFmtId="49" fontId="10" fillId="47" borderId="20" xfId="157" applyNumberFormat="1" applyFont="1" applyFill="1" applyBorder="1" applyAlignment="1" applyProtection="1">
      <alignment horizontal="left" vertical="center"/>
      <protection/>
    </xf>
    <xf numFmtId="1" fontId="10" fillId="47" borderId="20" xfId="0" applyNumberFormat="1" applyFont="1" applyFill="1" applyBorder="1" applyAlignment="1">
      <alignment horizontal="center" vertical="center"/>
    </xf>
    <xf numFmtId="49" fontId="12" fillId="50" borderId="20" xfId="0" applyNumberFormat="1" applyFont="1" applyFill="1" applyBorder="1" applyAlignment="1" applyProtection="1">
      <alignment horizontal="center" vertical="center"/>
      <protection/>
    </xf>
    <xf numFmtId="49" fontId="8" fillId="50" borderId="26" xfId="135" applyNumberFormat="1" applyFont="1" applyFill="1" applyBorder="1" applyAlignment="1" applyProtection="1">
      <alignment vertical="center"/>
      <protection/>
    </xf>
    <xf numFmtId="194" fontId="179" fillId="47" borderId="20" xfId="0" applyNumberFormat="1" applyFont="1" applyFill="1" applyBorder="1" applyAlignment="1" applyProtection="1">
      <alignment horizontal="right" vertical="center"/>
      <protection/>
    </xf>
    <xf numFmtId="194" fontId="10" fillId="50" borderId="20" xfId="135" applyNumberFormat="1" applyFont="1" applyFill="1" applyBorder="1" applyAlignment="1" applyProtection="1">
      <alignment horizontal="right" vertical="center"/>
      <protection/>
    </xf>
    <xf numFmtId="194" fontId="0" fillId="47" borderId="20" xfId="0" applyNumberFormat="1" applyFont="1" applyFill="1" applyBorder="1" applyAlignment="1" applyProtection="1">
      <alignment horizontal="right" vertical="center"/>
      <protection/>
    </xf>
    <xf numFmtId="0" fontId="8" fillId="50" borderId="26" xfId="135" applyFont="1" applyFill="1" applyBorder="1" applyAlignment="1">
      <alignment vertical="center"/>
      <protection/>
    </xf>
    <xf numFmtId="49" fontId="8" fillId="50" borderId="26" xfId="135" applyNumberFormat="1" applyFont="1" applyFill="1" applyBorder="1" applyAlignment="1">
      <alignment vertical="center"/>
      <protection/>
    </xf>
    <xf numFmtId="194" fontId="23" fillId="47" borderId="20" xfId="0" applyNumberFormat="1" applyFont="1" applyFill="1" applyBorder="1" applyAlignment="1" applyProtection="1">
      <alignment horizontal="right" vertical="center"/>
      <protection/>
    </xf>
    <xf numFmtId="3" fontId="13" fillId="47" borderId="20" xfId="157" applyNumberFormat="1" applyFont="1" applyFill="1" applyBorder="1" applyAlignment="1" applyProtection="1">
      <alignment horizontal="center" vertical="center"/>
      <protection/>
    </xf>
    <xf numFmtId="1" fontId="10" fillId="50" borderId="20" xfId="0" applyNumberFormat="1" applyFont="1" applyFill="1" applyBorder="1" applyAlignment="1" applyProtection="1">
      <alignment horizontal="center" vertical="center"/>
      <protection/>
    </xf>
    <xf numFmtId="0" fontId="8" fillId="50" borderId="26" xfId="0" applyNumberFormat="1" applyFont="1" applyFill="1" applyBorder="1" applyAlignment="1" applyProtection="1">
      <alignment vertical="center"/>
      <protection/>
    </xf>
    <xf numFmtId="194" fontId="0" fillId="0" borderId="20" xfId="99" applyNumberFormat="1" applyFont="1" applyBorder="1" applyAlignment="1" applyProtection="1">
      <alignment/>
      <protection locked="0"/>
    </xf>
    <xf numFmtId="1" fontId="10" fillId="50" borderId="20" xfId="0" applyNumberFormat="1" applyFont="1" applyFill="1" applyBorder="1" applyAlignment="1" applyProtection="1">
      <alignment horizontal="right" vertical="center"/>
      <protection/>
    </xf>
    <xf numFmtId="194" fontId="180" fillId="50" borderId="20" xfId="0" applyNumberFormat="1" applyFont="1" applyFill="1" applyBorder="1" applyAlignment="1" applyProtection="1">
      <alignment horizontal="right" vertical="center"/>
      <protection/>
    </xf>
    <xf numFmtId="210" fontId="180" fillId="50" borderId="20" xfId="0" applyNumberFormat="1" applyFont="1" applyFill="1" applyBorder="1" applyAlignment="1">
      <alignment horizontal="right" vertical="center"/>
    </xf>
    <xf numFmtId="49" fontId="180" fillId="50" borderId="20" xfId="0" applyNumberFormat="1" applyFont="1" applyFill="1" applyBorder="1" applyAlignment="1" applyProtection="1">
      <alignment horizontal="center" vertical="center"/>
      <protection/>
    </xf>
    <xf numFmtId="49" fontId="180" fillId="50" borderId="20" xfId="0" applyNumberFormat="1" applyFont="1" applyFill="1" applyBorder="1" applyAlignment="1" applyProtection="1">
      <alignment vertical="center"/>
      <protection/>
    </xf>
    <xf numFmtId="194" fontId="13" fillId="50" borderId="20" xfId="0" applyNumberFormat="1" applyFont="1" applyFill="1" applyBorder="1" applyAlignment="1" applyProtection="1">
      <alignment horizontal="right" vertical="center"/>
      <protection/>
    </xf>
    <xf numFmtId="194" fontId="180" fillId="50" borderId="20" xfId="0" applyNumberFormat="1" applyFont="1" applyFill="1" applyBorder="1" applyAlignment="1">
      <alignment horizontal="right"/>
    </xf>
    <xf numFmtId="210" fontId="13" fillId="50" borderId="20" xfId="0" applyNumberFormat="1" applyFont="1" applyFill="1" applyBorder="1" applyAlignment="1">
      <alignment horizontal="right" vertical="center"/>
    </xf>
    <xf numFmtId="49" fontId="13" fillId="50" borderId="20" xfId="0" applyNumberFormat="1" applyFont="1" applyFill="1" applyBorder="1" applyAlignment="1">
      <alignment vertical="center"/>
    </xf>
    <xf numFmtId="3" fontId="13" fillId="50" borderId="20" xfId="157" applyNumberFormat="1" applyFont="1" applyFill="1" applyBorder="1" applyAlignment="1" applyProtection="1">
      <alignment horizontal="center" vertical="center"/>
      <protection/>
    </xf>
    <xf numFmtId="3" fontId="13" fillId="50" borderId="21" xfId="0" applyNumberFormat="1" applyFont="1" applyFill="1" applyBorder="1" applyAlignment="1" applyProtection="1">
      <alignment horizontal="center" vertical="center"/>
      <protection/>
    </xf>
    <xf numFmtId="3" fontId="13" fillId="50" borderId="21" xfId="157" applyNumberFormat="1" applyFont="1" applyFill="1" applyBorder="1" applyAlignment="1" applyProtection="1">
      <alignment horizontal="center" vertical="center"/>
      <protection/>
    </xf>
    <xf numFmtId="3" fontId="13" fillId="50" borderId="21" xfId="0" applyNumberFormat="1" applyFont="1" applyFill="1" applyBorder="1" applyAlignment="1">
      <alignment horizontal="center"/>
    </xf>
    <xf numFmtId="1" fontId="13" fillId="47" borderId="20" xfId="0" applyNumberFormat="1" applyFont="1" applyFill="1" applyBorder="1" applyAlignment="1" applyProtection="1">
      <alignment horizontal="right" vertical="center"/>
      <protection/>
    </xf>
    <xf numFmtId="43" fontId="13" fillId="50" borderId="20" xfId="99" applyFont="1" applyFill="1" applyBorder="1" applyAlignment="1" applyProtection="1">
      <alignment horizontal="right" vertical="center"/>
      <protection/>
    </xf>
    <xf numFmtId="194" fontId="13" fillId="47" borderId="20" xfId="99" applyNumberFormat="1" applyFont="1" applyFill="1" applyBorder="1" applyAlignment="1" applyProtection="1">
      <alignment horizontal="left" vertical="center"/>
      <protection/>
    </xf>
    <xf numFmtId="1" fontId="13" fillId="47" borderId="20" xfId="0" applyNumberFormat="1" applyFont="1" applyFill="1" applyBorder="1" applyAlignment="1" applyProtection="1">
      <alignment horizontal="left" vertical="center"/>
      <protection/>
    </xf>
    <xf numFmtId="194" fontId="13" fillId="47" borderId="20" xfId="99" applyNumberFormat="1" applyFont="1" applyFill="1" applyBorder="1" applyAlignment="1">
      <alignment horizontal="left"/>
    </xf>
    <xf numFmtId="194" fontId="180" fillId="50" borderId="20" xfId="0" applyNumberFormat="1" applyFont="1" applyFill="1" applyBorder="1" applyAlignment="1">
      <alignment horizontal="right" vertical="center"/>
    </xf>
    <xf numFmtId="49" fontId="13" fillId="47" borderId="20" xfId="0" applyNumberFormat="1" applyFont="1" applyFill="1" applyBorder="1" applyAlignment="1" applyProtection="1">
      <alignment horizontal="right" vertical="center"/>
      <protection/>
    </xf>
    <xf numFmtId="37" fontId="13" fillId="47" borderId="20" xfId="99" applyNumberFormat="1" applyFont="1" applyFill="1" applyBorder="1" applyAlignment="1" applyProtection="1">
      <alignment horizontal="center" vertical="center"/>
      <protection/>
    </xf>
    <xf numFmtId="1" fontId="13" fillId="47" borderId="20" xfId="0" applyNumberFormat="1" applyFont="1" applyFill="1" applyBorder="1" applyAlignment="1" applyProtection="1">
      <alignment horizontal="center" vertical="center"/>
      <protection/>
    </xf>
    <xf numFmtId="49" fontId="13" fillId="47" borderId="20" xfId="157" applyNumberFormat="1" applyFont="1" applyFill="1" applyBorder="1" applyAlignment="1" applyProtection="1">
      <alignment horizontal="left" vertical="center"/>
      <protection/>
    </xf>
    <xf numFmtId="49" fontId="13" fillId="47" borderId="20" xfId="157" applyNumberFormat="1" applyFont="1" applyFill="1" applyBorder="1" applyAlignment="1" applyProtection="1">
      <alignment horizontal="center" vertical="center"/>
      <protection/>
    </xf>
    <xf numFmtId="41" fontId="13" fillId="47" borderId="20" xfId="99" applyNumberFormat="1" applyFont="1" applyFill="1" applyBorder="1" applyAlignment="1" applyProtection="1">
      <alignment horizontal="center" vertical="center"/>
      <protection/>
    </xf>
    <xf numFmtId="194" fontId="119" fillId="47" borderId="20" xfId="99" applyNumberFormat="1" applyFont="1" applyFill="1" applyBorder="1" applyAlignment="1">
      <alignment horizontal="center"/>
    </xf>
    <xf numFmtId="3" fontId="13" fillId="0" borderId="20" xfId="141" applyNumberFormat="1" applyFont="1" applyFill="1" applyBorder="1" applyAlignment="1" applyProtection="1">
      <alignment horizontal="center" vertical="center"/>
      <protection/>
    </xf>
    <xf numFmtId="3" fontId="29" fillId="50" borderId="20" xfId="0" applyNumberFormat="1" applyFont="1" applyFill="1" applyBorder="1" applyAlignment="1" applyProtection="1">
      <alignment horizontal="center" vertical="center"/>
      <protection/>
    </xf>
    <xf numFmtId="3" fontId="13" fillId="0" borderId="20" xfId="141" applyNumberFormat="1" applyFont="1" applyFill="1" applyBorder="1" applyAlignment="1" applyProtection="1">
      <alignment horizontal="center" vertical="center"/>
      <protection locked="0"/>
    </xf>
    <xf numFmtId="41" fontId="13" fillId="47" borderId="20" xfId="0" applyNumberFormat="1" applyFont="1" applyFill="1" applyBorder="1" applyAlignment="1" applyProtection="1">
      <alignment horizontal="center" vertical="center"/>
      <protection/>
    </xf>
    <xf numFmtId="194" fontId="112" fillId="47" borderId="20" xfId="99"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0" fillId="0" borderId="20" xfId="0" applyNumberFormat="1" applyFont="1" applyFill="1" applyBorder="1" applyAlignment="1">
      <alignment horizontal="center" vertical="center"/>
    </xf>
    <xf numFmtId="49" fontId="0" fillId="0" borderId="20" xfId="0" applyNumberFormat="1" applyFont="1" applyFill="1" applyBorder="1" applyAlignment="1">
      <alignment horizontal="center"/>
    </xf>
    <xf numFmtId="49" fontId="10" fillId="0" borderId="20" xfId="0" applyNumberFormat="1" applyFont="1" applyBorder="1" applyAlignment="1">
      <alignment vertical="center"/>
    </xf>
    <xf numFmtId="49" fontId="10" fillId="0" borderId="23" xfId="0" applyNumberFormat="1" applyFont="1" applyBorder="1" applyAlignment="1">
      <alignment vertical="center"/>
    </xf>
    <xf numFmtId="49" fontId="10" fillId="50" borderId="20" xfId="0" applyNumberFormat="1" applyFont="1" applyFill="1" applyBorder="1" applyAlignment="1" applyProtection="1">
      <alignment vertical="center"/>
      <protection/>
    </xf>
    <xf numFmtId="0" fontId="23" fillId="49" borderId="38" xfId="0" applyFont="1" applyFill="1" applyBorder="1" applyAlignment="1">
      <alignment/>
    </xf>
    <xf numFmtId="49" fontId="8" fillId="50" borderId="0" xfId="0" applyNumberFormat="1" applyFont="1" applyFill="1" applyAlignment="1">
      <alignment wrapText="1"/>
    </xf>
    <xf numFmtId="49" fontId="8" fillId="50" borderId="0" xfId="0" applyNumberFormat="1" applyFont="1" applyFill="1" applyAlignment="1">
      <alignment/>
    </xf>
    <xf numFmtId="49" fontId="12" fillId="50" borderId="0" xfId="0" applyNumberFormat="1" applyFont="1" applyFill="1" applyAlignment="1">
      <alignment/>
    </xf>
    <xf numFmtId="49" fontId="19" fillId="50" borderId="0" xfId="0" applyNumberFormat="1" applyFont="1" applyFill="1" applyBorder="1" applyAlignment="1">
      <alignment horizontal="center" wrapText="1"/>
    </xf>
    <xf numFmtId="49" fontId="7" fillId="50" borderId="0" xfId="0" applyNumberFormat="1" applyFont="1" applyFill="1" applyBorder="1" applyAlignment="1">
      <alignment/>
    </xf>
    <xf numFmtId="49" fontId="20" fillId="50" borderId="0" xfId="0" applyNumberFormat="1" applyFont="1" applyFill="1" applyBorder="1" applyAlignment="1">
      <alignment horizontal="center" wrapText="1"/>
    </xf>
    <xf numFmtId="49" fontId="20" fillId="50" borderId="19" xfId="0" applyNumberFormat="1" applyFont="1" applyFill="1" applyBorder="1" applyAlignment="1">
      <alignment wrapText="1"/>
    </xf>
    <xf numFmtId="210" fontId="180" fillId="47" borderId="0" xfId="0" applyNumberFormat="1" applyFont="1" applyFill="1" applyBorder="1" applyAlignment="1">
      <alignment horizontal="center" vertical="center"/>
    </xf>
    <xf numFmtId="194" fontId="35" fillId="0" borderId="0" xfId="0" applyNumberFormat="1" applyFont="1" applyBorder="1" applyAlignment="1">
      <alignment horizontal="center" vertical="center"/>
    </xf>
    <xf numFmtId="210" fontId="29" fillId="50" borderId="20" xfId="0" applyNumberFormat="1" applyFont="1" applyFill="1" applyBorder="1" applyAlignment="1">
      <alignment horizontal="center" vertical="center"/>
    </xf>
    <xf numFmtId="194" fontId="29" fillId="50" borderId="20" xfId="0" applyNumberFormat="1" applyFont="1" applyFill="1" applyBorder="1" applyAlignment="1" applyProtection="1">
      <alignment horizontal="center" vertical="center"/>
      <protection/>
    </xf>
    <xf numFmtId="49" fontId="29" fillId="47" borderId="20" xfId="0" applyNumberFormat="1" applyFont="1" applyFill="1" applyBorder="1" applyAlignment="1" applyProtection="1">
      <alignment vertical="center"/>
      <protection/>
    </xf>
    <xf numFmtId="49" fontId="29" fillId="50" borderId="20" xfId="0" applyNumberFormat="1" applyFont="1" applyFill="1" applyBorder="1" applyAlignment="1" applyProtection="1">
      <alignment horizontal="center" vertical="center"/>
      <protection/>
    </xf>
    <xf numFmtId="49" fontId="29" fillId="47" borderId="0" xfId="0" applyNumberFormat="1" applyFont="1" applyFill="1" applyAlignment="1">
      <alignment/>
    </xf>
    <xf numFmtId="210" fontId="181" fillId="50" borderId="20" xfId="0" applyNumberFormat="1" applyFont="1" applyFill="1" applyBorder="1" applyAlignment="1">
      <alignment horizontal="center" vertical="center"/>
    </xf>
    <xf numFmtId="194" fontId="181" fillId="50" borderId="20" xfId="0" applyNumberFormat="1" applyFont="1" applyFill="1" applyBorder="1" applyAlignment="1" applyProtection="1">
      <alignment horizontal="center" vertical="center"/>
      <protection/>
    </xf>
    <xf numFmtId="49" fontId="182" fillId="50" borderId="20" xfId="0" applyNumberFormat="1" applyFont="1" applyFill="1" applyBorder="1" applyAlignment="1" applyProtection="1">
      <alignment vertical="center"/>
      <protection/>
    </xf>
    <xf numFmtId="49" fontId="182" fillId="47" borderId="20" xfId="0" applyNumberFormat="1" applyFont="1" applyFill="1" applyBorder="1" applyAlignment="1" applyProtection="1">
      <alignment horizontal="center" vertical="center"/>
      <protection/>
    </xf>
    <xf numFmtId="49" fontId="29" fillId="50" borderId="20" xfId="0" applyNumberFormat="1" applyFont="1" applyFill="1" applyBorder="1" applyAlignment="1" applyProtection="1">
      <alignment vertical="center"/>
      <protection/>
    </xf>
    <xf numFmtId="49" fontId="182" fillId="50" borderId="20" xfId="0" applyNumberFormat="1" applyFont="1" applyFill="1" applyBorder="1" applyAlignment="1" applyProtection="1">
      <alignment horizontal="center" vertical="center"/>
      <protection/>
    </xf>
    <xf numFmtId="49" fontId="183" fillId="50" borderId="0" xfId="0" applyNumberFormat="1" applyFont="1" applyFill="1" applyBorder="1" applyAlignment="1" applyProtection="1">
      <alignment horizontal="center" vertical="center"/>
      <protection/>
    </xf>
    <xf numFmtId="49" fontId="183" fillId="50" borderId="20" xfId="0" applyNumberFormat="1" applyFont="1" applyFill="1" applyBorder="1" applyAlignment="1" applyProtection="1">
      <alignment horizontal="center" vertical="center"/>
      <protection/>
    </xf>
    <xf numFmtId="49" fontId="7" fillId="50" borderId="0" xfId="0" applyNumberFormat="1" applyFont="1" applyFill="1" applyAlignment="1">
      <alignment/>
    </xf>
    <xf numFmtId="49" fontId="0" fillId="50" borderId="0" xfId="0" applyNumberFormat="1" applyFont="1" applyFill="1" applyAlignment="1">
      <alignment horizontal="center"/>
    </xf>
    <xf numFmtId="0" fontId="8" fillId="50" borderId="0" xfId="0" applyNumberFormat="1" applyFont="1" applyFill="1" applyAlignment="1">
      <alignment wrapText="1"/>
    </xf>
    <xf numFmtId="0" fontId="0" fillId="50" borderId="0" xfId="0" applyNumberFormat="1" applyFont="1" applyFill="1" applyAlignment="1">
      <alignment/>
    </xf>
    <xf numFmtId="194" fontId="171" fillId="50" borderId="0" xfId="0" applyNumberFormat="1" applyFont="1" applyFill="1" applyAlignment="1">
      <alignment/>
    </xf>
    <xf numFmtId="0" fontId="19" fillId="50" borderId="0" xfId="0" applyNumberFormat="1" applyFont="1" applyFill="1" applyBorder="1" applyAlignment="1">
      <alignment horizontal="center" wrapText="1"/>
    </xf>
    <xf numFmtId="194" fontId="184" fillId="0" borderId="0" xfId="0" applyNumberFormat="1" applyFont="1" applyBorder="1" applyAlignment="1">
      <alignment horizontal="center" vertical="center"/>
    </xf>
    <xf numFmtId="210" fontId="120" fillId="50" borderId="20" xfId="0" applyNumberFormat="1" applyFont="1" applyFill="1" applyBorder="1" applyAlignment="1">
      <alignment horizontal="center" vertical="center"/>
    </xf>
    <xf numFmtId="194" fontId="120" fillId="50" borderId="20" xfId="0" applyNumberFormat="1" applyFont="1" applyFill="1" applyBorder="1" applyAlignment="1" applyProtection="1">
      <alignment horizontal="center" vertical="center"/>
      <protection/>
    </xf>
    <xf numFmtId="49" fontId="120" fillId="50" borderId="20" xfId="0" applyNumberFormat="1" applyFont="1" applyFill="1" applyBorder="1" applyAlignment="1" applyProtection="1">
      <alignment vertical="center"/>
      <protection/>
    </xf>
    <xf numFmtId="49" fontId="120" fillId="50" borderId="20" xfId="0" applyNumberFormat="1" applyFont="1" applyFill="1" applyBorder="1" applyAlignment="1" applyProtection="1">
      <alignment horizontal="center" vertical="center"/>
      <protection/>
    </xf>
    <xf numFmtId="49" fontId="120" fillId="47" borderId="20" xfId="0" applyNumberFormat="1" applyFont="1" applyFill="1" applyBorder="1" applyAlignment="1">
      <alignment/>
    </xf>
    <xf numFmtId="49" fontId="121" fillId="50" borderId="20" xfId="0" applyNumberFormat="1" applyFont="1" applyFill="1" applyBorder="1" applyAlignment="1" applyProtection="1">
      <alignment vertical="center"/>
      <protection/>
    </xf>
    <xf numFmtId="49" fontId="121" fillId="50" borderId="20" xfId="0" applyNumberFormat="1" applyFont="1" applyFill="1" applyBorder="1" applyAlignment="1" applyProtection="1">
      <alignment horizontal="center" vertical="center"/>
      <protection/>
    </xf>
    <xf numFmtId="43" fontId="0" fillId="0" borderId="0" xfId="0" applyNumberFormat="1" applyAlignment="1">
      <alignment/>
    </xf>
    <xf numFmtId="49" fontId="171" fillId="50" borderId="0" xfId="0" applyNumberFormat="1" applyFont="1" applyFill="1" applyBorder="1" applyAlignment="1">
      <alignment/>
    </xf>
    <xf numFmtId="49" fontId="185" fillId="50" borderId="20" xfId="0" applyNumberFormat="1" applyFont="1" applyFill="1" applyBorder="1" applyAlignment="1" applyProtection="1">
      <alignment horizontal="center" vertical="center"/>
      <protection/>
    </xf>
    <xf numFmtId="210" fontId="180" fillId="47" borderId="0" xfId="0" applyNumberFormat="1" applyFont="1" applyFill="1" applyBorder="1" applyAlignment="1">
      <alignment vertical="center"/>
    </xf>
    <xf numFmtId="3" fontId="172" fillId="0" borderId="0" xfId="0" applyNumberFormat="1" applyFont="1" applyFill="1" applyAlignment="1">
      <alignment horizontal="center"/>
    </xf>
    <xf numFmtId="3" fontId="8" fillId="0" borderId="0" xfId="0" applyNumberFormat="1" applyFont="1" applyFill="1" applyAlignment="1">
      <alignment/>
    </xf>
    <xf numFmtId="194" fontId="10" fillId="47" borderId="20" xfId="0" applyNumberFormat="1" applyFont="1" applyFill="1" applyBorder="1" applyAlignment="1">
      <alignment horizontal="left"/>
    </xf>
    <xf numFmtId="194" fontId="10" fillId="47" borderId="20" xfId="0" applyNumberFormat="1" applyFont="1" applyFill="1" applyBorder="1" applyAlignment="1" applyProtection="1">
      <alignment vertical="center"/>
      <protection/>
    </xf>
    <xf numFmtId="194" fontId="10" fillId="0" borderId="20" xfId="0" applyNumberFormat="1" applyFont="1" applyBorder="1" applyAlignment="1">
      <alignment/>
    </xf>
    <xf numFmtId="194" fontId="10" fillId="0" borderId="20" xfId="0" applyNumberFormat="1" applyFont="1" applyBorder="1" applyAlignment="1">
      <alignment vertical="center"/>
    </xf>
    <xf numFmtId="194" fontId="0" fillId="0" borderId="20" xfId="0" applyNumberFormat="1" applyFont="1" applyBorder="1" applyAlignment="1">
      <alignment horizontal="center" vertical="center"/>
    </xf>
    <xf numFmtId="194" fontId="10" fillId="50" borderId="20" xfId="0" applyNumberFormat="1" applyFont="1" applyFill="1" applyBorder="1" applyAlignment="1">
      <alignment horizontal="center"/>
    </xf>
    <xf numFmtId="194" fontId="10" fillId="47" borderId="20" xfId="0" applyNumberFormat="1" applyFont="1" applyFill="1" applyBorder="1" applyAlignment="1" applyProtection="1">
      <alignment horizontal="center" vertical="center"/>
      <protection/>
    </xf>
    <xf numFmtId="194" fontId="10" fillId="0" borderId="20" xfId="0" applyNumberFormat="1" applyFont="1" applyBorder="1" applyAlignment="1">
      <alignment horizontal="center"/>
    </xf>
    <xf numFmtId="194" fontId="8" fillId="47" borderId="20" xfId="0" applyNumberFormat="1" applyFont="1" applyFill="1" applyBorder="1" applyAlignment="1">
      <alignment horizontal="right"/>
    </xf>
    <xf numFmtId="194" fontId="8" fillId="47" borderId="20" xfId="0" applyNumberFormat="1" applyFont="1" applyFill="1" applyBorder="1" applyAlignment="1" applyProtection="1">
      <alignment horizontal="right" vertical="center"/>
      <protection/>
    </xf>
    <xf numFmtId="194" fontId="8" fillId="0" borderId="20" xfId="0" applyNumberFormat="1" applyFont="1" applyBorder="1" applyAlignment="1">
      <alignment horizontal="right"/>
    </xf>
    <xf numFmtId="194" fontId="10" fillId="50" borderId="26" xfId="147" applyNumberFormat="1" applyFont="1" applyFill="1" applyBorder="1" applyAlignment="1">
      <alignment horizontal="center"/>
      <protection/>
    </xf>
    <xf numFmtId="49" fontId="13" fillId="0" borderId="0" xfId="143" applyNumberFormat="1" applyFont="1" applyFill="1" applyAlignment="1">
      <alignment wrapText="1"/>
      <protection/>
    </xf>
    <xf numFmtId="3" fontId="13" fillId="0" borderId="0" xfId="143" applyNumberFormat="1" applyFont="1" applyFill="1" applyAlignment="1">
      <alignment wrapText="1"/>
      <protection/>
    </xf>
    <xf numFmtId="2" fontId="34" fillId="0" borderId="0" xfId="143" applyNumberFormat="1" applyFont="1" applyFill="1" applyAlignment="1">
      <alignment wrapText="1"/>
      <protection/>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1" xfId="0" applyNumberFormat="1" applyFont="1" applyFill="1" applyBorder="1" applyAlignment="1">
      <alignment horizontal="center" vertical="center" wrapText="1"/>
    </xf>
    <xf numFmtId="0" fontId="30" fillId="0" borderId="0" xfId="142" applyFont="1" applyAlignment="1">
      <alignment horizontal="center"/>
      <protection/>
    </xf>
    <xf numFmtId="49" fontId="30" fillId="47" borderId="0" xfId="142" applyNumberFormat="1" applyFont="1" applyFill="1" applyAlignment="1">
      <alignment horizontal="center"/>
      <protection/>
    </xf>
    <xf numFmtId="49" fontId="30" fillId="0" borderId="0" xfId="142" applyNumberFormat="1" applyFont="1" applyBorder="1" applyAlignment="1">
      <alignment horizontal="center" wrapText="1"/>
      <protection/>
    </xf>
    <xf numFmtId="49" fontId="12" fillId="0" borderId="26" xfId="142" applyNumberFormat="1" applyFont="1" applyFill="1" applyBorder="1" applyAlignment="1">
      <alignment horizontal="center" vertical="center" wrapText="1"/>
      <protection/>
    </xf>
    <xf numFmtId="49" fontId="12" fillId="0" borderId="25" xfId="142" applyNumberFormat="1" applyFont="1" applyFill="1" applyBorder="1" applyAlignment="1">
      <alignment horizontal="center" vertical="center" wrapText="1"/>
      <protection/>
    </xf>
    <xf numFmtId="49" fontId="33" fillId="0" borderId="25" xfId="142" applyNumberFormat="1" applyFont="1" applyFill="1" applyBorder="1" applyAlignment="1">
      <alignment horizontal="center" vertical="center" wrapText="1"/>
      <protection/>
    </xf>
    <xf numFmtId="0" fontId="12" fillId="0" borderId="35" xfId="142" applyNumberFormat="1" applyFont="1" applyBorder="1" applyAlignment="1">
      <alignment horizontal="center" vertical="center" wrapText="1"/>
      <protection/>
    </xf>
    <xf numFmtId="0" fontId="12" fillId="0" borderId="36" xfId="142" applyNumberFormat="1" applyFont="1" applyBorder="1" applyAlignment="1">
      <alignment horizontal="center" vertical="center" wrapText="1"/>
      <protection/>
    </xf>
    <xf numFmtId="0" fontId="12" fillId="0" borderId="24" xfId="142" applyNumberFormat="1" applyFont="1" applyBorder="1" applyAlignment="1">
      <alignment horizontal="center" vertical="center" wrapText="1"/>
      <protection/>
    </xf>
    <xf numFmtId="0" fontId="12" fillId="0" borderId="40" xfId="142" applyNumberFormat="1" applyFont="1" applyBorder="1" applyAlignment="1">
      <alignment horizontal="center" vertical="center" wrapText="1"/>
      <protection/>
    </xf>
    <xf numFmtId="49" fontId="12" fillId="44" borderId="26" xfId="142" applyNumberFormat="1" applyFont="1" applyFill="1" applyBorder="1" applyAlignment="1">
      <alignment horizontal="center" vertical="center"/>
      <protection/>
    </xf>
    <xf numFmtId="49" fontId="12" fillId="44" borderId="25" xfId="142" applyNumberFormat="1" applyFont="1" applyFill="1" applyBorder="1" applyAlignment="1">
      <alignment horizontal="center" vertical="center"/>
      <protection/>
    </xf>
    <xf numFmtId="0" fontId="61" fillId="3" borderId="26" xfId="142" applyNumberFormat="1" applyFont="1" applyFill="1" applyBorder="1" applyAlignment="1">
      <alignment horizontal="center" vertical="center" wrapText="1"/>
      <protection/>
    </xf>
    <xf numFmtId="0" fontId="61" fillId="3" borderId="25" xfId="142" applyNumberFormat="1" applyFont="1" applyFill="1" applyBorder="1" applyAlignment="1">
      <alignment horizontal="center" vertical="center" wrapText="1"/>
      <protection/>
    </xf>
    <xf numFmtId="49" fontId="7" fillId="0" borderId="0" xfId="142" applyNumberFormat="1" applyFont="1" applyBorder="1" applyAlignment="1">
      <alignment horizontal="left" wrapText="1"/>
      <protection/>
    </xf>
    <xf numFmtId="49" fontId="0" fillId="0" borderId="0" xfId="142" applyNumberFormat="1" applyFont="1" applyBorder="1" applyAlignment="1">
      <alignment horizontal="left" wrapText="1"/>
      <protection/>
    </xf>
    <xf numFmtId="49" fontId="12" fillId="0" borderId="26" xfId="142" applyNumberFormat="1" applyFont="1" applyBorder="1" applyAlignment="1">
      <alignment horizontal="center" vertical="center" wrapText="1"/>
      <protection/>
    </xf>
    <xf numFmtId="49" fontId="12" fillId="0" borderId="41" xfId="142" applyNumberFormat="1" applyFont="1" applyBorder="1" applyAlignment="1">
      <alignment horizontal="center" vertical="center" wrapText="1"/>
      <protection/>
    </xf>
    <xf numFmtId="49" fontId="12" fillId="0" borderId="25" xfId="142" applyNumberFormat="1" applyFont="1" applyBorder="1" applyAlignment="1">
      <alignment horizontal="center" vertical="center" wrapText="1"/>
      <protection/>
    </xf>
    <xf numFmtId="49" fontId="23" fillId="0" borderId="22" xfId="142" applyNumberFormat="1" applyFont="1" applyFill="1" applyBorder="1" applyAlignment="1">
      <alignment horizontal="center" vertical="center"/>
      <protection/>
    </xf>
    <xf numFmtId="49" fontId="12" fillId="0" borderId="20" xfId="142" applyNumberFormat="1" applyFont="1" applyFill="1" applyBorder="1" applyAlignment="1">
      <alignment horizontal="center" vertical="center" wrapText="1"/>
      <protection/>
    </xf>
    <xf numFmtId="49" fontId="23" fillId="0" borderId="0" xfId="142" applyNumberFormat="1" applyFont="1" applyAlignment="1">
      <alignment horizontal="left"/>
      <protection/>
    </xf>
    <xf numFmtId="49" fontId="19" fillId="47" borderId="0" xfId="142" applyNumberFormat="1" applyFont="1" applyFill="1" applyAlignment="1">
      <alignment horizontal="center" vertical="center" wrapText="1"/>
      <protection/>
    </xf>
    <xf numFmtId="49" fontId="7" fillId="0" borderId="0" xfId="142" applyNumberFormat="1" applyFont="1" applyAlignment="1">
      <alignment horizontal="left"/>
      <protection/>
    </xf>
    <xf numFmtId="49" fontId="0" fillId="0" borderId="0" xfId="142" applyNumberFormat="1" applyFont="1" applyAlignment="1">
      <alignment horizontal="left"/>
      <protection/>
    </xf>
    <xf numFmtId="49" fontId="38" fillId="0" borderId="0" xfId="142" applyNumberFormat="1" applyFont="1" applyAlignment="1">
      <alignment horizontal="center"/>
      <protection/>
    </xf>
    <xf numFmtId="49" fontId="34" fillId="0" borderId="0" xfId="142" applyNumberFormat="1" applyFont="1" applyAlignment="1">
      <alignment horizontal="center" wrapText="1"/>
      <protection/>
    </xf>
    <xf numFmtId="49" fontId="30" fillId="0" borderId="0" xfId="142" applyNumberFormat="1" applyFont="1" applyAlignment="1">
      <alignment horizontal="center"/>
      <protection/>
    </xf>
    <xf numFmtId="0" fontId="21" fillId="0" borderId="20" xfId="142" applyNumberFormat="1" applyFont="1" applyBorder="1" applyAlignment="1">
      <alignment horizontal="center" vertical="center" wrapText="1"/>
      <protection/>
    </xf>
    <xf numFmtId="49" fontId="36" fillId="0" borderId="0" xfId="142" applyNumberFormat="1" applyFont="1" applyBorder="1" applyAlignment="1">
      <alignment horizontal="center" wrapText="1"/>
      <protection/>
    </xf>
    <xf numFmtId="0" fontId="60" fillId="3" borderId="26" xfId="142" applyNumberFormat="1" applyFont="1" applyFill="1" applyBorder="1" applyAlignment="1">
      <alignment horizontal="center" vertical="center" wrapText="1"/>
      <protection/>
    </xf>
    <xf numFmtId="0" fontId="60" fillId="3" borderId="25" xfId="142" applyNumberFormat="1" applyFont="1" applyFill="1" applyBorder="1" applyAlignment="1">
      <alignment horizontal="center" vertical="center" wrapText="1"/>
      <protection/>
    </xf>
    <xf numFmtId="49" fontId="0" fillId="3" borderId="35" xfId="142" applyNumberFormat="1" applyFont="1" applyFill="1" applyBorder="1" applyAlignment="1">
      <alignment horizontal="center"/>
      <protection/>
    </xf>
    <xf numFmtId="49" fontId="0" fillId="3" borderId="19" xfId="142" applyNumberFormat="1" applyFont="1" applyFill="1" applyBorder="1" applyAlignment="1">
      <alignment horizontal="center"/>
      <protection/>
    </xf>
    <xf numFmtId="49" fontId="0" fillId="3" borderId="36" xfId="142" applyNumberFormat="1" applyFont="1" applyFill="1" applyBorder="1" applyAlignment="1">
      <alignment horizontal="center"/>
      <protection/>
    </xf>
    <xf numFmtId="3" fontId="39" fillId="47" borderId="38" xfId="142" applyNumberFormat="1" applyFont="1" applyFill="1" applyBorder="1" applyAlignment="1" applyProtection="1">
      <alignment horizontal="center" vertical="center" wrapText="1"/>
      <protection/>
    </xf>
    <xf numFmtId="3" fontId="39" fillId="47" borderId="23" xfId="142" applyNumberFormat="1" applyFont="1" applyFill="1" applyBorder="1" applyAlignment="1" applyProtection="1">
      <alignment horizontal="center" vertical="center" wrapText="1"/>
      <protection/>
    </xf>
    <xf numFmtId="49" fontId="12" fillId="0" borderId="20" xfId="142" applyNumberFormat="1" applyFont="1" applyFill="1" applyBorder="1" applyAlignment="1" applyProtection="1">
      <alignment horizontal="center" vertical="center" wrapText="1"/>
      <protection/>
    </xf>
    <xf numFmtId="3" fontId="12" fillId="47" borderId="21" xfId="142" applyNumberFormat="1" applyFont="1" applyFill="1" applyBorder="1" applyAlignment="1" applyProtection="1">
      <alignment horizontal="center" vertical="center" wrapText="1"/>
      <protection/>
    </xf>
    <xf numFmtId="3" fontId="12" fillId="47" borderId="23" xfId="142" applyNumberFormat="1" applyFont="1" applyFill="1" applyBorder="1" applyAlignment="1" applyProtection="1">
      <alignment horizontal="center" vertical="center" wrapText="1"/>
      <protection/>
    </xf>
    <xf numFmtId="49" fontId="70" fillId="0" borderId="0" xfId="142" applyNumberFormat="1" applyFont="1" applyBorder="1" applyAlignment="1">
      <alignment horizontal="center" wrapText="1"/>
      <protection/>
    </xf>
    <xf numFmtId="49" fontId="45" fillId="0" borderId="0" xfId="142" applyNumberFormat="1" applyFont="1" applyBorder="1" applyAlignment="1">
      <alignment horizontal="center" wrapText="1"/>
      <protection/>
    </xf>
    <xf numFmtId="49" fontId="20" fillId="0" borderId="0" xfId="142" applyNumberFormat="1" applyFont="1" applyFill="1" applyBorder="1" applyAlignment="1">
      <alignment horizontal="center" vertical="center" wrapText="1"/>
      <protection/>
    </xf>
    <xf numFmtId="49" fontId="18" fillId="0" borderId="0" xfId="142" applyNumberFormat="1" applyFont="1" applyFill="1" applyAlignment="1">
      <alignment horizontal="left" wrapText="1"/>
      <protection/>
    </xf>
    <xf numFmtId="49" fontId="18" fillId="0" borderId="0" xfId="142" applyNumberFormat="1" applyFont="1" applyFill="1" applyAlignment="1">
      <alignment horizontal="center" wrapText="1"/>
      <protection/>
    </xf>
    <xf numFmtId="0" fontId="7" fillId="0" borderId="0" xfId="142" applyFont="1" applyAlignment="1">
      <alignment horizontal="center"/>
      <protection/>
    </xf>
    <xf numFmtId="49" fontId="7" fillId="47" borderId="0" xfId="142" applyNumberFormat="1" applyFont="1" applyFill="1" applyAlignment="1">
      <alignment horizontal="center"/>
      <protection/>
    </xf>
    <xf numFmtId="49" fontId="28" fillId="0" borderId="0" xfId="142" applyNumberFormat="1" applyFont="1" applyFill="1" applyBorder="1" applyAlignment="1">
      <alignment horizontal="center" wrapText="1"/>
      <protection/>
    </xf>
    <xf numFmtId="49" fontId="20" fillId="0" borderId="0" xfId="142" applyNumberFormat="1" applyFont="1" applyFill="1" applyBorder="1" applyAlignment="1">
      <alignment horizontal="center" wrapText="1"/>
      <protection/>
    </xf>
    <xf numFmtId="49" fontId="76" fillId="0" borderId="0" xfId="142" applyNumberFormat="1" applyFont="1" applyFill="1" applyAlignment="1">
      <alignment horizontal="center"/>
      <protection/>
    </xf>
    <xf numFmtId="49" fontId="23" fillId="0" borderId="0" xfId="142" applyNumberFormat="1" applyFont="1" applyFill="1" applyAlignment="1">
      <alignment horizontal="center"/>
      <protection/>
    </xf>
    <xf numFmtId="49" fontId="0" fillId="0" borderId="0" xfId="142" applyNumberFormat="1" applyFont="1" applyFill="1" applyBorder="1" applyAlignment="1">
      <alignment horizontal="left"/>
      <protection/>
    </xf>
    <xf numFmtId="49" fontId="7" fillId="0" borderId="0" xfId="142" applyNumberFormat="1" applyFont="1" applyFill="1" applyBorder="1" applyAlignment="1">
      <alignment horizontal="left"/>
      <protection/>
    </xf>
    <xf numFmtId="49" fontId="7" fillId="0" borderId="0" xfId="142" applyNumberFormat="1" applyFont="1" applyFill="1" applyBorder="1" applyAlignment="1">
      <alignment horizontal="left" wrapText="1"/>
      <protection/>
    </xf>
    <xf numFmtId="49" fontId="0" fillId="0" borderId="0" xfId="142" applyNumberFormat="1" applyFont="1" applyFill="1" applyBorder="1" applyAlignment="1">
      <alignment horizontal="left" wrapText="1"/>
      <protection/>
    </xf>
    <xf numFmtId="49" fontId="11" fillId="0" borderId="20" xfId="142" applyNumberFormat="1" applyFont="1" applyFill="1" applyBorder="1" applyAlignment="1">
      <alignment horizontal="center" vertical="center" wrapText="1"/>
      <protection/>
    </xf>
    <xf numFmtId="49" fontId="11" fillId="0" borderId="22" xfId="142" applyNumberFormat="1" applyFont="1" applyFill="1" applyBorder="1" applyAlignment="1">
      <alignment horizontal="center" vertical="center" wrapText="1"/>
      <protection/>
    </xf>
    <xf numFmtId="49" fontId="11" fillId="0" borderId="41" xfId="142" applyNumberFormat="1" applyFont="1" applyFill="1" applyBorder="1" applyAlignment="1">
      <alignment horizontal="center" vertical="center" wrapText="1"/>
      <protection/>
    </xf>
    <xf numFmtId="49" fontId="11" fillId="0" borderId="25" xfId="142" applyNumberFormat="1" applyFont="1" applyFill="1" applyBorder="1" applyAlignment="1">
      <alignment horizontal="center" vertical="center" wrapText="1"/>
      <protection/>
    </xf>
    <xf numFmtId="49" fontId="7" fillId="0" borderId="20" xfId="142" applyNumberFormat="1" applyFont="1" applyFill="1" applyBorder="1" applyAlignment="1">
      <alignment horizontal="center"/>
      <protection/>
    </xf>
    <xf numFmtId="49" fontId="72" fillId="3" borderId="26" xfId="142" applyNumberFormat="1" applyFont="1" applyFill="1" applyBorder="1" applyAlignment="1">
      <alignment horizontal="center" vertical="center" wrapText="1"/>
      <protection/>
    </xf>
    <xf numFmtId="49" fontId="72" fillId="3" borderId="25" xfId="142" applyNumberFormat="1" applyFont="1" applyFill="1" applyBorder="1" applyAlignment="1">
      <alignment horizontal="center" vertical="center" wrapText="1"/>
      <protection/>
    </xf>
    <xf numFmtId="49" fontId="73" fillId="3" borderId="26" xfId="142" applyNumberFormat="1" applyFont="1" applyFill="1" applyBorder="1" applyAlignment="1">
      <alignment horizontal="center" vertical="center" wrapText="1"/>
      <protection/>
    </xf>
    <xf numFmtId="49" fontId="73" fillId="3" borderId="25" xfId="142" applyNumberFormat="1" applyFont="1" applyFill="1" applyBorder="1" applyAlignment="1">
      <alignment horizontal="center" vertical="center" wrapText="1"/>
      <protection/>
    </xf>
    <xf numFmtId="49" fontId="12" fillId="44" borderId="26" xfId="142" applyNumberFormat="1" applyFont="1" applyFill="1" applyBorder="1" applyAlignment="1">
      <alignment horizontal="center"/>
      <protection/>
    </xf>
    <xf numFmtId="49" fontId="12" fillId="44" borderId="25" xfId="142" applyNumberFormat="1" applyFont="1" applyFill="1" applyBorder="1" applyAlignment="1">
      <alignment horizontal="center"/>
      <protection/>
    </xf>
    <xf numFmtId="49" fontId="26" fillId="0" borderId="26" xfId="142" applyNumberFormat="1" applyFont="1" applyFill="1" applyBorder="1" applyAlignment="1">
      <alignment horizontal="center" vertical="center" wrapText="1"/>
      <protection/>
    </xf>
    <xf numFmtId="49" fontId="26" fillId="0" borderId="25" xfId="142" applyNumberFormat="1" applyFont="1" applyFill="1" applyBorder="1" applyAlignment="1">
      <alignment horizontal="center" vertical="center" wrapText="1"/>
      <protection/>
    </xf>
    <xf numFmtId="0" fontId="11" fillId="0" borderId="35" xfId="142" applyNumberFormat="1" applyFont="1" applyFill="1" applyBorder="1" applyAlignment="1">
      <alignment horizontal="center" vertical="center" wrapText="1"/>
      <protection/>
    </xf>
    <xf numFmtId="0" fontId="11" fillId="0" borderId="36" xfId="142" applyNumberFormat="1" applyFont="1" applyFill="1" applyBorder="1" applyAlignment="1">
      <alignment horizontal="center" vertical="center" wrapText="1"/>
      <protection/>
    </xf>
    <xf numFmtId="0" fontId="11" fillId="0" borderId="24" xfId="142" applyNumberFormat="1" applyFont="1" applyFill="1" applyBorder="1" applyAlignment="1">
      <alignment horizontal="center" vertical="center" wrapText="1"/>
      <protection/>
    </xf>
    <xf numFmtId="0" fontId="11" fillId="0" borderId="40" xfId="142" applyNumberFormat="1" applyFont="1" applyFill="1" applyBorder="1" applyAlignment="1">
      <alignment horizontal="center" vertical="center" wrapText="1"/>
      <protection/>
    </xf>
    <xf numFmtId="0" fontId="11" fillId="0" borderId="27" xfId="142" applyNumberFormat="1" applyFont="1" applyFill="1" applyBorder="1" applyAlignment="1">
      <alignment horizontal="center" vertical="center" wrapText="1"/>
      <protection/>
    </xf>
    <xf numFmtId="0" fontId="11" fillId="0" borderId="37" xfId="142" applyNumberFormat="1" applyFont="1" applyFill="1" applyBorder="1" applyAlignment="1">
      <alignment horizontal="center" vertical="center" wrapText="1"/>
      <protection/>
    </xf>
    <xf numFmtId="49" fontId="11" fillId="0" borderId="26" xfId="142" applyNumberFormat="1" applyFont="1" applyFill="1" applyBorder="1" applyAlignment="1">
      <alignment horizontal="center" vertical="center" wrapText="1"/>
      <protection/>
    </xf>
    <xf numFmtId="49" fontId="11" fillId="0" borderId="38" xfId="142" applyNumberFormat="1" applyFont="1" applyFill="1" applyBorder="1" applyAlignment="1">
      <alignment horizontal="center" vertical="center" wrapText="1"/>
      <protection/>
    </xf>
    <xf numFmtId="49" fontId="11" fillId="0" borderId="23" xfId="142" applyNumberFormat="1" applyFont="1" applyFill="1" applyBorder="1" applyAlignment="1">
      <alignment horizontal="center" vertical="center" wrapText="1"/>
      <protection/>
    </xf>
    <xf numFmtId="49" fontId="7" fillId="0" borderId="0" xfId="142" applyNumberFormat="1" applyFont="1" applyFill="1" applyAlignment="1">
      <alignment horizontal="left"/>
      <protection/>
    </xf>
    <xf numFmtId="49" fontId="23" fillId="0" borderId="0" xfId="142" applyNumberFormat="1" applyFont="1" applyFill="1" applyBorder="1" applyAlignment="1">
      <alignment horizontal="left"/>
      <protection/>
    </xf>
    <xf numFmtId="49" fontId="0" fillId="0" borderId="0" xfId="142" applyNumberFormat="1" applyFont="1" applyFill="1" applyAlignment="1">
      <alignment horizontal="justify" wrapText="1"/>
      <protection/>
    </xf>
    <xf numFmtId="49" fontId="7" fillId="0" borderId="0" xfId="142" applyNumberFormat="1" applyFont="1" applyFill="1" applyAlignment="1">
      <alignment horizontal="center" vertical="top" wrapText="1"/>
      <protection/>
    </xf>
    <xf numFmtId="49" fontId="36" fillId="0" borderId="0" xfId="142" applyNumberFormat="1" applyFont="1" applyBorder="1" applyAlignment="1">
      <alignment horizontal="center"/>
      <protection/>
    </xf>
    <xf numFmtId="49" fontId="30" fillId="0" borderId="0" xfId="142" applyNumberFormat="1" applyFont="1" applyBorder="1" applyAlignment="1">
      <alignment horizontal="center"/>
      <protection/>
    </xf>
    <xf numFmtId="49" fontId="12" fillId="0" borderId="35" xfId="142" applyNumberFormat="1" applyFont="1" applyFill="1" applyBorder="1" applyAlignment="1">
      <alignment horizontal="center" vertical="center" wrapText="1"/>
      <protection/>
    </xf>
    <xf numFmtId="49" fontId="12" fillId="0" borderId="36" xfId="142" applyNumberFormat="1" applyFont="1" applyFill="1" applyBorder="1" applyAlignment="1">
      <alignment horizontal="center" vertical="center" wrapText="1"/>
      <protection/>
    </xf>
    <xf numFmtId="49" fontId="12" fillId="0" borderId="24" xfId="142" applyNumberFormat="1" applyFont="1" applyFill="1" applyBorder="1" applyAlignment="1">
      <alignment horizontal="center" vertical="center" wrapText="1"/>
      <protection/>
    </xf>
    <xf numFmtId="49" fontId="12" fillId="0" borderId="40" xfId="142" applyNumberFormat="1" applyFont="1" applyFill="1" applyBorder="1" applyAlignment="1">
      <alignment horizontal="center" vertical="center" wrapText="1"/>
      <protection/>
    </xf>
    <xf numFmtId="49" fontId="12" fillId="0" borderId="27" xfId="142" applyNumberFormat="1" applyFont="1" applyFill="1" applyBorder="1" applyAlignment="1">
      <alignment horizontal="center" vertical="center" wrapText="1"/>
      <protection/>
    </xf>
    <xf numFmtId="49" fontId="12" fillId="0" borderId="37" xfId="142" applyNumberFormat="1" applyFont="1" applyFill="1" applyBorder="1" applyAlignment="1">
      <alignment horizontal="center" vertical="center" wrapText="1"/>
      <protection/>
    </xf>
    <xf numFmtId="49" fontId="18" fillId="0" borderId="0" xfId="142" applyNumberFormat="1" applyFont="1" applyBorder="1" applyAlignment="1">
      <alignment wrapText="1"/>
      <protection/>
    </xf>
    <xf numFmtId="49" fontId="18" fillId="0" borderId="0" xfId="142" applyNumberFormat="1" applyFont="1" applyBorder="1" applyAlignment="1">
      <alignment horizontal="center" wrapText="1"/>
      <protection/>
    </xf>
    <xf numFmtId="49" fontId="12" fillId="44" borderId="26" xfId="142" applyNumberFormat="1" applyFont="1" applyFill="1" applyBorder="1" applyAlignment="1">
      <alignment horizontal="center" vertical="center" wrapText="1"/>
      <protection/>
    </xf>
    <xf numFmtId="49" fontId="12" fillId="44" borderId="25" xfId="142" applyNumberFormat="1" applyFont="1" applyFill="1" applyBorder="1" applyAlignment="1">
      <alignment horizontal="center" vertical="center" wrapText="1"/>
      <protection/>
    </xf>
    <xf numFmtId="49" fontId="21" fillId="0" borderId="26" xfId="142" applyNumberFormat="1" applyFont="1" applyBorder="1" applyAlignment="1">
      <alignment horizontal="center" wrapText="1"/>
      <protection/>
    </xf>
    <xf numFmtId="49" fontId="21" fillId="0" borderId="25" xfId="142" applyNumberFormat="1" applyFont="1" applyBorder="1" applyAlignment="1">
      <alignment horizontal="center" wrapText="1"/>
      <protection/>
    </xf>
    <xf numFmtId="49" fontId="34" fillId="0" borderId="0" xfId="142" applyNumberFormat="1" applyFont="1" applyBorder="1" applyAlignment="1">
      <alignment horizontal="center" wrapText="1"/>
      <protection/>
    </xf>
    <xf numFmtId="49" fontId="34" fillId="0" borderId="0" xfId="142" applyNumberFormat="1" applyFont="1" applyAlignment="1">
      <alignment horizontal="center"/>
      <protection/>
    </xf>
    <xf numFmtId="49" fontId="0" fillId="0" borderId="0" xfId="142" applyNumberFormat="1" applyFont="1" applyAlignment="1">
      <alignment horizontal="left" wrapText="1"/>
      <protection/>
    </xf>
    <xf numFmtId="49" fontId="7" fillId="0" borderId="0" xfId="142" applyNumberFormat="1" applyFont="1" applyAlignment="1">
      <alignment horizontal="left" wrapText="1"/>
      <protection/>
    </xf>
    <xf numFmtId="49" fontId="0" fillId="0" borderId="0" xfId="142" applyNumberFormat="1" applyFont="1" applyAlignment="1">
      <alignment/>
      <protection/>
    </xf>
    <xf numFmtId="49" fontId="19" fillId="0" borderId="0" xfId="142" applyNumberFormat="1" applyFont="1" applyAlignment="1">
      <alignment horizontal="center" wrapText="1"/>
      <protection/>
    </xf>
    <xf numFmtId="49" fontId="23" fillId="0" borderId="22" xfId="142" applyNumberFormat="1" applyFont="1" applyBorder="1" applyAlignment="1">
      <alignment horizontal="left"/>
      <protection/>
    </xf>
    <xf numFmtId="49" fontId="23" fillId="0" borderId="0" xfId="142" applyNumberFormat="1" applyFont="1" applyAlignment="1">
      <alignment horizontal="center"/>
      <protection/>
    </xf>
    <xf numFmtId="49" fontId="61" fillId="3" borderId="26" xfId="142" applyNumberFormat="1" applyFont="1" applyFill="1" applyBorder="1" applyAlignment="1">
      <alignment horizontal="center" wrapText="1"/>
      <protection/>
    </xf>
    <xf numFmtId="49" fontId="61" fillId="3" borderId="25" xfId="142" applyNumberFormat="1" applyFont="1" applyFill="1" applyBorder="1" applyAlignment="1">
      <alignment horizontal="center" wrapText="1"/>
      <protection/>
    </xf>
    <xf numFmtId="49" fontId="60" fillId="3" borderId="26" xfId="142" applyNumberFormat="1" applyFont="1" applyFill="1" applyBorder="1" applyAlignment="1">
      <alignment horizontal="center" wrapText="1"/>
      <protection/>
    </xf>
    <xf numFmtId="49" fontId="60" fillId="3" borderId="25" xfId="142" applyNumberFormat="1" applyFont="1" applyFill="1" applyBorder="1" applyAlignment="1">
      <alignment horizontal="center" wrapText="1"/>
      <protection/>
    </xf>
    <xf numFmtId="49" fontId="7" fillId="0" borderId="20" xfId="142" applyNumberFormat="1" applyFont="1" applyBorder="1" applyAlignment="1">
      <alignment horizontal="center"/>
      <protection/>
    </xf>
    <xf numFmtId="49" fontId="23" fillId="0" borderId="0" xfId="142" applyNumberFormat="1" applyFont="1" applyBorder="1" applyAlignment="1">
      <alignment horizontal="left"/>
      <protection/>
    </xf>
    <xf numFmtId="49" fontId="7" fillId="0" borderId="20" xfId="142" applyNumberFormat="1" applyFont="1" applyFill="1" applyBorder="1" applyAlignment="1">
      <alignment horizontal="center" vertical="center" wrapText="1"/>
      <protection/>
    </xf>
    <xf numFmtId="49" fontId="25" fillId="0" borderId="20" xfId="142" applyNumberFormat="1" applyFont="1" applyFill="1" applyBorder="1" applyAlignment="1">
      <alignment horizontal="center" vertical="center" wrapText="1"/>
      <protection/>
    </xf>
    <xf numFmtId="49" fontId="81" fillId="4" borderId="21" xfId="145" applyNumberFormat="1" applyFont="1" applyFill="1" applyBorder="1" applyAlignment="1">
      <alignment horizontal="center" vertical="center" wrapText="1"/>
      <protection/>
    </xf>
    <xf numFmtId="49" fontId="81" fillId="4" borderId="38" xfId="145" applyNumberFormat="1" applyFont="1" applyFill="1" applyBorder="1" applyAlignment="1">
      <alignment horizontal="center" vertical="center" wrapText="1"/>
      <protection/>
    </xf>
    <xf numFmtId="49" fontId="81" fillId="4" borderId="23" xfId="145" applyNumberFormat="1" applyFont="1" applyFill="1" applyBorder="1" applyAlignment="1">
      <alignment horizontal="center" vertical="center" wrapText="1"/>
      <protection/>
    </xf>
    <xf numFmtId="49" fontId="0" fillId="0" borderId="0" xfId="145" applyNumberFormat="1" applyFont="1" applyAlignment="1">
      <alignment horizontal="left"/>
      <protection/>
    </xf>
    <xf numFmtId="49" fontId="89" fillId="0" borderId="26" xfId="145" applyNumberFormat="1" applyFont="1" applyBorder="1" applyAlignment="1">
      <alignment horizontal="center" vertical="center" wrapText="1"/>
      <protection/>
    </xf>
    <xf numFmtId="49" fontId="89" fillId="0" borderId="25" xfId="145" applyNumberFormat="1" applyFont="1" applyBorder="1" applyAlignment="1">
      <alignment horizontal="center" vertical="center" wrapText="1"/>
      <protection/>
    </xf>
    <xf numFmtId="49" fontId="36" fillId="0" borderId="0" xfId="145" applyNumberFormat="1" applyFont="1" applyBorder="1" applyAlignment="1">
      <alignment horizontal="center" wrapText="1"/>
      <protection/>
    </xf>
    <xf numFmtId="49" fontId="11" fillId="0" borderId="41" xfId="145" applyNumberFormat="1" applyFont="1" applyFill="1" applyBorder="1" applyAlignment="1">
      <alignment horizontal="center" vertical="center"/>
      <protection/>
    </xf>
    <xf numFmtId="49" fontId="11" fillId="0" borderId="20" xfId="145" applyNumberFormat="1" applyFont="1" applyFill="1" applyBorder="1" applyAlignment="1">
      <alignment horizontal="center" vertical="center" wrapText="1"/>
      <protection/>
    </xf>
    <xf numFmtId="49" fontId="11" fillId="0" borderId="21" xfId="145" applyNumberFormat="1" applyFont="1" applyFill="1" applyBorder="1" applyAlignment="1">
      <alignment horizontal="center" vertical="center" wrapText="1"/>
      <protection/>
    </xf>
    <xf numFmtId="49" fontId="11" fillId="0" borderId="38" xfId="145" applyNumberFormat="1" applyFont="1" applyFill="1" applyBorder="1" applyAlignment="1">
      <alignment horizontal="center" vertical="center" wrapText="1"/>
      <protection/>
    </xf>
    <xf numFmtId="49" fontId="11" fillId="0" borderId="23" xfId="145" applyNumberFormat="1" applyFont="1" applyFill="1" applyBorder="1" applyAlignment="1">
      <alignment horizontal="center" vertical="center" wrapText="1"/>
      <protection/>
    </xf>
    <xf numFmtId="49" fontId="18" fillId="0" borderId="0" xfId="145" applyNumberFormat="1" applyFont="1" applyAlignment="1">
      <alignment horizontal="center"/>
      <protection/>
    </xf>
    <xf numFmtId="49" fontId="36" fillId="0" borderId="0" xfId="145" applyNumberFormat="1" applyFont="1" applyBorder="1" applyAlignment="1">
      <alignment horizontal="center"/>
      <protection/>
    </xf>
    <xf numFmtId="49" fontId="91" fillId="3" borderId="26" xfId="145" applyNumberFormat="1" applyFont="1" applyFill="1" applyBorder="1" applyAlignment="1">
      <alignment horizontal="center" vertical="center" wrapText="1"/>
      <protection/>
    </xf>
    <xf numFmtId="49" fontId="91" fillId="3" borderId="25" xfId="145" applyNumberFormat="1" applyFont="1" applyFill="1" applyBorder="1" applyAlignment="1">
      <alignment horizontal="center" vertical="center" wrapText="1"/>
      <protection/>
    </xf>
    <xf numFmtId="49" fontId="34" fillId="0" borderId="0" xfId="145" applyNumberFormat="1" applyFont="1" applyAlignment="1">
      <alignment horizontal="center"/>
      <protection/>
    </xf>
    <xf numFmtId="0" fontId="30" fillId="47" borderId="0" xfId="145" applyFont="1" applyFill="1" applyBorder="1" applyAlignment="1">
      <alignment horizontal="center"/>
      <protection/>
    </xf>
    <xf numFmtId="49" fontId="36" fillId="0" borderId="0" xfId="145" applyNumberFormat="1" applyFont="1" applyAlignment="1">
      <alignment horizontal="center"/>
      <protection/>
    </xf>
    <xf numFmtId="49" fontId="30" fillId="0" borderId="0" xfId="145" applyNumberFormat="1" applyFont="1" applyBorder="1" applyAlignment="1">
      <alignment horizontal="center" wrapText="1"/>
      <protection/>
    </xf>
    <xf numFmtId="49" fontId="11" fillId="0" borderId="26" xfId="145" applyNumberFormat="1" applyFont="1" applyBorder="1" applyAlignment="1">
      <alignment horizontal="center" vertical="center" wrapText="1"/>
      <protection/>
    </xf>
    <xf numFmtId="49" fontId="11" fillId="0" borderId="25" xfId="145" applyNumberFormat="1" applyFont="1" applyBorder="1" applyAlignment="1">
      <alignment horizontal="center" vertical="center" wrapText="1"/>
      <protection/>
    </xf>
    <xf numFmtId="49" fontId="30" fillId="0" borderId="0" xfId="145" applyNumberFormat="1" applyFont="1" applyBorder="1" applyAlignment="1">
      <alignment horizontal="center"/>
      <protection/>
    </xf>
    <xf numFmtId="49" fontId="7" fillId="0" borderId="0" xfId="145" applyNumberFormat="1" applyFont="1" applyBorder="1" applyAlignment="1">
      <alignment horizontal="left"/>
      <protection/>
    </xf>
    <xf numFmtId="49" fontId="11" fillId="0" borderId="35" xfId="145" applyNumberFormat="1" applyFont="1" applyFill="1" applyBorder="1" applyAlignment="1">
      <alignment horizontal="center" vertical="center"/>
      <protection/>
    </xf>
    <xf numFmtId="49" fontId="11" fillId="0" borderId="36" xfId="145" applyNumberFormat="1" applyFont="1" applyFill="1" applyBorder="1" applyAlignment="1">
      <alignment horizontal="center" vertical="center"/>
      <protection/>
    </xf>
    <xf numFmtId="49" fontId="11" fillId="0" borderId="24" xfId="145" applyNumberFormat="1" applyFont="1" applyFill="1" applyBorder="1" applyAlignment="1">
      <alignment horizontal="center" vertical="center"/>
      <protection/>
    </xf>
    <xf numFmtId="49" fontId="11" fillId="0" borderId="40" xfId="145" applyNumberFormat="1" applyFont="1" applyFill="1" applyBorder="1" applyAlignment="1">
      <alignment horizontal="center" vertical="center"/>
      <protection/>
    </xf>
    <xf numFmtId="49" fontId="11" fillId="0" borderId="27" xfId="145" applyNumberFormat="1" applyFont="1" applyFill="1" applyBorder="1" applyAlignment="1">
      <alignment horizontal="center" vertical="center"/>
      <protection/>
    </xf>
    <xf numFmtId="49" fontId="11" fillId="0" borderId="37" xfId="145" applyNumberFormat="1" applyFont="1" applyFill="1" applyBorder="1" applyAlignment="1">
      <alignment horizontal="center" vertical="center"/>
      <protection/>
    </xf>
    <xf numFmtId="49" fontId="19" fillId="0" borderId="0" xfId="145" applyNumberFormat="1" applyFont="1" applyFill="1" applyAlignment="1">
      <alignment horizontal="center" wrapText="1"/>
      <protection/>
    </xf>
    <xf numFmtId="49" fontId="19" fillId="0" borderId="0" xfId="145" applyNumberFormat="1" applyFont="1" applyAlignment="1">
      <alignment horizontal="center"/>
      <protection/>
    </xf>
    <xf numFmtId="49" fontId="8" fillId="0" borderId="0" xfId="145" applyNumberFormat="1" applyFont="1" applyAlignment="1">
      <alignment horizontal="left"/>
      <protection/>
    </xf>
    <xf numFmtId="49" fontId="11" fillId="0" borderId="26" xfId="145" applyNumberFormat="1" applyFont="1" applyFill="1" applyBorder="1" applyAlignment="1">
      <alignment horizontal="center" vertical="center"/>
      <protection/>
    </xf>
    <xf numFmtId="49" fontId="7" fillId="0" borderId="0" xfId="145" applyNumberFormat="1" applyFont="1" applyFill="1" applyAlignment="1">
      <alignment horizontal="left"/>
      <protection/>
    </xf>
    <xf numFmtId="49" fontId="38" fillId="0" borderId="0" xfId="145" applyNumberFormat="1" applyFont="1" applyAlignment="1">
      <alignment horizontal="center"/>
      <protection/>
    </xf>
    <xf numFmtId="49" fontId="23" fillId="0" borderId="0" xfId="145" applyNumberFormat="1" applyFont="1" applyBorder="1" applyAlignment="1">
      <alignment horizontal="left"/>
      <protection/>
    </xf>
    <xf numFmtId="49" fontId="11" fillId="0" borderId="26" xfId="145" applyNumberFormat="1" applyFont="1" applyFill="1" applyBorder="1" applyAlignment="1">
      <alignment horizontal="center" vertical="center" wrapText="1"/>
      <protection/>
    </xf>
    <xf numFmtId="49" fontId="90" fillId="3" borderId="26" xfId="145" applyNumberFormat="1" applyFont="1" applyFill="1" applyBorder="1" applyAlignment="1">
      <alignment horizontal="center" vertical="center" wrapText="1"/>
      <protection/>
    </xf>
    <xf numFmtId="49" fontId="90" fillId="3" borderId="25" xfId="145" applyNumberFormat="1" applyFont="1" applyFill="1" applyBorder="1" applyAlignment="1">
      <alignment horizontal="center" vertical="center" wrapText="1"/>
      <protection/>
    </xf>
    <xf numFmtId="49" fontId="11" fillId="0" borderId="25" xfId="145" applyNumberFormat="1" applyFont="1" applyFill="1" applyBorder="1" applyAlignment="1">
      <alignment horizontal="center" vertical="center" wrapText="1"/>
      <protection/>
    </xf>
    <xf numFmtId="0" fontId="73" fillId="3" borderId="26" xfId="145" applyFont="1" applyFill="1" applyBorder="1" applyAlignment="1">
      <alignment horizontal="center" vertical="center" wrapText="1"/>
      <protection/>
    </xf>
    <xf numFmtId="0" fontId="73" fillId="3" borderId="25" xfId="145" applyFont="1" applyFill="1" applyBorder="1" applyAlignment="1">
      <alignment horizontal="center" vertical="center" wrapText="1"/>
      <protection/>
    </xf>
    <xf numFmtId="0" fontId="93" fillId="0" borderId="0" xfId="145" applyFont="1" applyAlignment="1">
      <alignment horizontal="center"/>
      <protection/>
    </xf>
    <xf numFmtId="0" fontId="11" fillId="0" borderId="26" xfId="145" applyFont="1" applyBorder="1" applyAlignment="1">
      <alignment horizontal="center" vertical="center" wrapText="1"/>
      <protection/>
    </xf>
    <xf numFmtId="0" fontId="11" fillId="0" borderId="25" xfId="145" applyFont="1" applyBorder="1" applyAlignment="1">
      <alignment horizontal="center" vertical="center" wrapText="1"/>
      <protection/>
    </xf>
    <xf numFmtId="0" fontId="11" fillId="0" borderId="20" xfId="145" applyFont="1" applyBorder="1" applyAlignment="1">
      <alignment horizontal="center" vertical="center" wrapText="1"/>
      <protection/>
    </xf>
    <xf numFmtId="0" fontId="11" fillId="0" borderId="21" xfId="145" applyFont="1" applyBorder="1" applyAlignment="1">
      <alignment horizontal="center" vertical="center" wrapText="1"/>
      <protection/>
    </xf>
    <xf numFmtId="0" fontId="11" fillId="0" borderId="38" xfId="145" applyFont="1" applyBorder="1" applyAlignment="1">
      <alignment horizontal="center" vertical="center" wrapText="1"/>
      <protection/>
    </xf>
    <xf numFmtId="0" fontId="11" fillId="0" borderId="23" xfId="145" applyFont="1" applyBorder="1" applyAlignment="1">
      <alignment horizontal="center" vertical="center" wrapText="1"/>
      <protection/>
    </xf>
    <xf numFmtId="0" fontId="26" fillId="0" borderId="26" xfId="145" applyFont="1" applyBorder="1" applyAlignment="1">
      <alignment horizontal="center" vertical="center" wrapText="1"/>
      <protection/>
    </xf>
    <xf numFmtId="0" fontId="26" fillId="0" borderId="25" xfId="145" applyFont="1" applyBorder="1" applyAlignment="1">
      <alignment horizontal="center" vertical="center" wrapText="1"/>
      <protection/>
    </xf>
    <xf numFmtId="49" fontId="11" fillId="0" borderId="19" xfId="145" applyNumberFormat="1" applyFont="1" applyFill="1" applyBorder="1" applyAlignment="1">
      <alignment horizontal="center" vertical="center"/>
      <protection/>
    </xf>
    <xf numFmtId="49" fontId="11" fillId="0" borderId="0" xfId="145" applyNumberFormat="1" applyFont="1" applyFill="1" applyBorder="1" applyAlignment="1">
      <alignment horizontal="center" vertical="center"/>
      <protection/>
    </xf>
    <xf numFmtId="49" fontId="11" fillId="0" borderId="22" xfId="145" applyNumberFormat="1" applyFont="1" applyFill="1" applyBorder="1" applyAlignment="1">
      <alignment horizontal="center" vertical="center"/>
      <protection/>
    </xf>
    <xf numFmtId="0" fontId="18" fillId="0" borderId="22" xfId="145" applyFont="1" applyBorder="1" applyAlignment="1">
      <alignment horizontal="left"/>
      <protection/>
    </xf>
    <xf numFmtId="0" fontId="11" fillId="0" borderId="26" xfId="145" applyFont="1" applyBorder="1" applyAlignment="1">
      <alignment horizontal="center" vertical="center"/>
      <protection/>
    </xf>
    <xf numFmtId="0" fontId="11" fillId="0" borderId="41" xfId="145" applyFont="1" applyBorder="1" applyAlignment="1">
      <alignment horizontal="center" vertical="center"/>
      <protection/>
    </xf>
    <xf numFmtId="0" fontId="11" fillId="0" borderId="25" xfId="145" applyFont="1" applyBorder="1" applyAlignment="1">
      <alignment horizontal="center" vertical="center"/>
      <protection/>
    </xf>
    <xf numFmtId="0" fontId="36" fillId="0" borderId="0" xfId="145" applyNumberFormat="1" applyFont="1" applyBorder="1" applyAlignment="1">
      <alignment horizontal="center"/>
      <protection/>
    </xf>
    <xf numFmtId="0" fontId="36" fillId="0" borderId="0" xfId="145" applyFont="1" applyBorder="1" applyAlignment="1">
      <alignment horizontal="center" wrapText="1"/>
      <protection/>
    </xf>
    <xf numFmtId="0" fontId="30" fillId="0" borderId="0" xfId="145" applyFont="1" applyBorder="1" applyAlignment="1">
      <alignment horizontal="center" wrapText="1"/>
      <protection/>
    </xf>
    <xf numFmtId="0" fontId="72" fillId="3" borderId="26" xfId="145" applyFont="1" applyFill="1" applyBorder="1" applyAlignment="1">
      <alignment horizontal="center" vertical="center" wrapText="1"/>
      <protection/>
    </xf>
    <xf numFmtId="0" fontId="72" fillId="3" borderId="25" xfId="145" applyFont="1" applyFill="1" applyBorder="1" applyAlignment="1">
      <alignment horizontal="center" vertical="center" wrapText="1"/>
      <protection/>
    </xf>
    <xf numFmtId="0" fontId="30" fillId="0" borderId="0" xfId="145" applyNumberFormat="1" applyFont="1" applyBorder="1" applyAlignment="1">
      <alignment horizontal="center"/>
      <protection/>
    </xf>
    <xf numFmtId="0" fontId="7" fillId="0" borderId="0" xfId="145" applyNumberFormat="1" applyFont="1" applyAlignment="1">
      <alignment horizontal="left"/>
      <protection/>
    </xf>
    <xf numFmtId="0" fontId="0" fillId="0" borderId="0" xfId="145" applyFont="1" applyAlignment="1">
      <alignment horizontal="left"/>
      <protection/>
    </xf>
    <xf numFmtId="0" fontId="0" fillId="0" borderId="0" xfId="145" applyFont="1" applyBorder="1" applyAlignment="1">
      <alignment/>
      <protection/>
    </xf>
    <xf numFmtId="0" fontId="19" fillId="0" borderId="0" xfId="145" applyFont="1" applyAlignment="1">
      <alignment horizontal="center" wrapText="1"/>
      <protection/>
    </xf>
    <xf numFmtId="0" fontId="18" fillId="0" borderId="0" xfId="145" applyFont="1" applyBorder="1" applyAlignment="1">
      <alignment horizontal="center"/>
      <protection/>
    </xf>
    <xf numFmtId="3" fontId="0" fillId="47" borderId="0" xfId="145" applyNumberFormat="1" applyFont="1" applyFill="1" applyBorder="1" applyAlignment="1">
      <alignment horizontal="left"/>
      <protection/>
    </xf>
    <xf numFmtId="0" fontId="7" fillId="0" borderId="0" xfId="145" applyFont="1" applyBorder="1" applyAlignment="1">
      <alignment horizontal="left"/>
      <protection/>
    </xf>
    <xf numFmtId="0" fontId="0" fillId="0" borderId="0" xfId="145" applyFont="1" applyBorder="1" applyAlignment="1">
      <alignment horizontal="left"/>
      <protection/>
    </xf>
    <xf numFmtId="0" fontId="17" fillId="0" borderId="20" xfId="145" applyFont="1" applyBorder="1" applyAlignment="1">
      <alignment horizontal="center" vertical="center" wrapText="1"/>
      <protection/>
    </xf>
    <xf numFmtId="0" fontId="19" fillId="0" borderId="0" xfId="145" applyFont="1" applyAlignment="1">
      <alignment horizontal="center"/>
      <protection/>
    </xf>
    <xf numFmtId="0" fontId="11" fillId="0" borderId="20" xfId="145" applyFont="1" applyFill="1" applyBorder="1" applyAlignment="1">
      <alignment horizontal="center" vertical="center" wrapText="1"/>
      <protection/>
    </xf>
    <xf numFmtId="0" fontId="38" fillId="0" borderId="0" xfId="145" applyFont="1" applyAlignment="1">
      <alignment horizontal="center"/>
      <protection/>
    </xf>
    <xf numFmtId="0" fontId="11" fillId="0" borderId="35" xfId="145" applyFont="1" applyBorder="1" applyAlignment="1">
      <alignment horizontal="center" vertical="center" wrapText="1"/>
      <protection/>
    </xf>
    <xf numFmtId="0" fontId="11" fillId="0" borderId="19" xfId="145" applyFont="1" applyBorder="1" applyAlignment="1">
      <alignment horizontal="center" vertical="center" wrapText="1"/>
      <protection/>
    </xf>
    <xf numFmtId="0" fontId="11" fillId="0" borderId="36" xfId="145" applyFont="1" applyBorder="1" applyAlignment="1">
      <alignment horizontal="center" vertical="center" wrapText="1"/>
      <protection/>
    </xf>
    <xf numFmtId="0" fontId="11" fillId="0" borderId="24" xfId="145" applyFont="1" applyBorder="1" applyAlignment="1">
      <alignment horizontal="center" vertical="center" wrapText="1"/>
      <protection/>
    </xf>
    <xf numFmtId="0" fontId="11" fillId="0" borderId="0" xfId="145" applyFont="1" applyBorder="1" applyAlignment="1">
      <alignment horizontal="center" vertical="center" wrapText="1"/>
      <protection/>
    </xf>
    <xf numFmtId="0" fontId="11" fillId="0" borderId="40" xfId="145" applyFont="1" applyBorder="1" applyAlignment="1">
      <alignment horizontal="center" vertical="center" wrapText="1"/>
      <protection/>
    </xf>
    <xf numFmtId="0" fontId="11" fillId="0" borderId="20" xfId="145" applyFont="1" applyBorder="1" applyAlignment="1">
      <alignment horizontal="center" vertical="center"/>
      <protection/>
    </xf>
    <xf numFmtId="49" fontId="24" fillId="0" borderId="22" xfId="145" applyNumberFormat="1" applyFont="1" applyBorder="1" applyAlignment="1">
      <alignment horizontal="center"/>
      <protection/>
    </xf>
    <xf numFmtId="49" fontId="79" fillId="0" borderId="20" xfId="145" applyNumberFormat="1" applyFont="1" applyBorder="1" applyAlignment="1">
      <alignment horizontal="center" vertical="center" wrapText="1"/>
      <protection/>
    </xf>
    <xf numFmtId="49" fontId="17" fillId="0" borderId="20" xfId="145" applyNumberFormat="1" applyFont="1" applyBorder="1" applyAlignment="1">
      <alignment horizontal="center" vertical="center" wrapText="1"/>
      <protection/>
    </xf>
    <xf numFmtId="49" fontId="7" fillId="0" borderId="0" xfId="145" applyNumberFormat="1" applyFont="1" applyAlignment="1">
      <alignment horizontal="left"/>
      <protection/>
    </xf>
    <xf numFmtId="49" fontId="10" fillId="0" borderId="0" xfId="145" applyNumberFormat="1" applyFont="1" applyBorder="1" applyAlignment="1">
      <alignment horizontal="left" wrapText="1"/>
      <protection/>
    </xf>
    <xf numFmtId="49" fontId="10" fillId="0" borderId="0" xfId="145" applyNumberFormat="1" applyFont="1" applyBorder="1" applyAlignment="1">
      <alignment horizontal="left"/>
      <protection/>
    </xf>
    <xf numFmtId="49" fontId="19" fillId="0" borderId="0" xfId="145" applyNumberFormat="1" applyFont="1" applyAlignment="1">
      <alignment horizontal="center" wrapText="1"/>
      <protection/>
    </xf>
    <xf numFmtId="49" fontId="0" fillId="47" borderId="0" xfId="145" applyNumberFormat="1" applyFont="1" applyFill="1" applyBorder="1" applyAlignment="1">
      <alignment horizontal="left" vertical="top" wrapText="1"/>
      <protection/>
    </xf>
    <xf numFmtId="49" fontId="7" fillId="47" borderId="0" xfId="145" applyNumberFormat="1" applyFont="1" applyFill="1" applyBorder="1" applyAlignment="1">
      <alignment horizontal="left" vertical="top" wrapText="1"/>
      <protection/>
    </xf>
    <xf numFmtId="49" fontId="0" fillId="0" borderId="0" xfId="145" applyNumberFormat="1" applyFont="1" applyAlignment="1">
      <alignment horizontal="justify" vertical="top"/>
      <protection/>
    </xf>
    <xf numFmtId="49" fontId="0" fillId="0" borderId="0" xfId="145" applyNumberFormat="1" applyFont="1" applyBorder="1" applyAlignment="1">
      <alignment horizontal="justify" vertical="top" wrapText="1"/>
      <protection/>
    </xf>
    <xf numFmtId="49" fontId="0" fillId="0" borderId="0" xfId="145" applyNumberFormat="1" applyFont="1" applyBorder="1" applyAlignment="1">
      <alignment horizontal="justify" vertical="top"/>
      <protection/>
    </xf>
    <xf numFmtId="49" fontId="23" fillId="0" borderId="0" xfId="145" applyNumberFormat="1" applyFont="1" applyAlignment="1">
      <alignment horizontal="center" wrapText="1"/>
      <protection/>
    </xf>
    <xf numFmtId="49" fontId="84" fillId="0" borderId="0" xfId="145" applyNumberFormat="1" applyFont="1" applyAlignment="1">
      <alignment horizontal="center"/>
      <protection/>
    </xf>
    <xf numFmtId="49" fontId="11" fillId="0" borderId="20" xfId="145" applyNumberFormat="1" applyFont="1" applyFill="1" applyBorder="1" applyAlignment="1">
      <alignment horizontal="center" vertical="center"/>
      <protection/>
    </xf>
    <xf numFmtId="49" fontId="82" fillId="3" borderId="26" xfId="145" applyNumberFormat="1" applyFont="1" applyFill="1" applyBorder="1" applyAlignment="1">
      <alignment horizontal="center" vertical="center" wrapText="1"/>
      <protection/>
    </xf>
    <xf numFmtId="49" fontId="82" fillId="3" borderId="25" xfId="145" applyNumberFormat="1" applyFont="1" applyFill="1" applyBorder="1" applyAlignment="1">
      <alignment horizontal="center" vertical="center" wrapText="1"/>
      <protection/>
    </xf>
    <xf numFmtId="49" fontId="80" fillId="3" borderId="26" xfId="145" applyNumberFormat="1" applyFont="1" applyFill="1" applyBorder="1" applyAlignment="1">
      <alignment horizontal="center" vertical="center" wrapText="1"/>
      <protection/>
    </xf>
    <xf numFmtId="49" fontId="80" fillId="3" borderId="25" xfId="145" applyNumberFormat="1" applyFont="1" applyFill="1" applyBorder="1" applyAlignment="1">
      <alignment horizontal="center" vertical="center" wrapText="1"/>
      <protection/>
    </xf>
    <xf numFmtId="49" fontId="11" fillId="0" borderId="21" xfId="145" applyNumberFormat="1" applyFont="1" applyBorder="1" applyAlignment="1">
      <alignment horizontal="center" vertical="center" wrapText="1"/>
      <protection/>
    </xf>
    <xf numFmtId="49" fontId="11" fillId="0" borderId="38" xfId="145" applyNumberFormat="1" applyFont="1" applyBorder="1" applyAlignment="1">
      <alignment horizontal="center" vertical="center" wrapText="1"/>
      <protection/>
    </xf>
    <xf numFmtId="49" fontId="11" fillId="0" borderId="23" xfId="145" applyNumberFormat="1" applyFont="1" applyBorder="1" applyAlignment="1">
      <alignment horizontal="center" vertical="center" wrapText="1"/>
      <protection/>
    </xf>
    <xf numFmtId="49" fontId="36" fillId="0" borderId="0" xfId="145" applyNumberFormat="1" applyFont="1" applyBorder="1" applyAlignment="1">
      <alignment horizontal="left" wrapText="1"/>
      <protection/>
    </xf>
    <xf numFmtId="49" fontId="23" fillId="0" borderId="22" xfId="145" applyNumberFormat="1" applyFont="1" applyBorder="1" applyAlignment="1">
      <alignment horizontal="left"/>
      <protection/>
    </xf>
    <xf numFmtId="49" fontId="11" fillId="0" borderId="41" xfId="145" applyNumberFormat="1" applyFont="1" applyBorder="1" applyAlignment="1">
      <alignment horizontal="center" vertical="center" wrapText="1"/>
      <protection/>
    </xf>
    <xf numFmtId="49" fontId="24" fillId="0" borderId="0" xfId="145" applyNumberFormat="1" applyFont="1" applyAlignment="1">
      <alignment horizontal="center"/>
      <protection/>
    </xf>
    <xf numFmtId="49" fontId="12" fillId="0" borderId="0" xfId="145" applyNumberFormat="1" applyFont="1" applyAlignment="1">
      <alignment horizontal="left"/>
      <protection/>
    </xf>
    <xf numFmtId="49" fontId="18" fillId="0" borderId="0" xfId="145" applyNumberFormat="1" applyFont="1" applyBorder="1" applyAlignment="1">
      <alignment horizontal="left"/>
      <protection/>
    </xf>
    <xf numFmtId="49" fontId="12" fillId="0" borderId="26" xfId="145" applyNumberFormat="1" applyFont="1" applyBorder="1" applyAlignment="1">
      <alignment horizontal="center" vertical="center" wrapText="1"/>
      <protection/>
    </xf>
    <xf numFmtId="49" fontId="12" fillId="0" borderId="25" xfId="145" applyNumberFormat="1" applyFont="1" applyBorder="1" applyAlignment="1">
      <alignment horizontal="center" vertical="center" wrapText="1"/>
      <protection/>
    </xf>
    <xf numFmtId="49" fontId="8" fillId="0" borderId="0" xfId="145" applyNumberFormat="1" applyFont="1" applyAlignment="1">
      <alignment/>
      <protection/>
    </xf>
    <xf numFmtId="49" fontId="0" fillId="0" borderId="0" xfId="145" applyNumberFormat="1" applyFont="1" applyBorder="1" applyAlignment="1">
      <alignment horizontal="left"/>
      <protection/>
    </xf>
    <xf numFmtId="49" fontId="24" fillId="0" borderId="26" xfId="145" applyNumberFormat="1" applyFont="1" applyBorder="1" applyAlignment="1">
      <alignment horizontal="center" vertical="center" wrapText="1"/>
      <protection/>
    </xf>
    <xf numFmtId="49" fontId="24" fillId="0" borderId="25" xfId="145" applyNumberFormat="1" applyFont="1" applyBorder="1" applyAlignment="1">
      <alignment horizontal="center" vertical="center" wrapText="1"/>
      <protection/>
    </xf>
    <xf numFmtId="49" fontId="95" fillId="3" borderId="26" xfId="145" applyNumberFormat="1" applyFont="1" applyFill="1" applyBorder="1" applyAlignment="1">
      <alignment horizontal="center" vertical="center" wrapText="1"/>
      <protection/>
    </xf>
    <xf numFmtId="49" fontId="95" fillId="3" borderId="25" xfId="145" applyNumberFormat="1" applyFont="1" applyFill="1" applyBorder="1" applyAlignment="1">
      <alignment horizontal="center" vertical="center" wrapText="1"/>
      <protection/>
    </xf>
    <xf numFmtId="49" fontId="94" fillId="3" borderId="26" xfId="145" applyNumberFormat="1" applyFont="1" applyFill="1" applyBorder="1" applyAlignment="1">
      <alignment horizontal="center" vertical="center" wrapText="1"/>
      <protection/>
    </xf>
    <xf numFmtId="49" fontId="94" fillId="3" borderId="25" xfId="145" applyNumberFormat="1" applyFont="1" applyFill="1" applyBorder="1" applyAlignment="1">
      <alignment horizontal="center" vertical="center" wrapText="1"/>
      <protection/>
    </xf>
    <xf numFmtId="49" fontId="24" fillId="0" borderId="26" xfId="145" applyNumberFormat="1" applyFont="1" applyFill="1" applyBorder="1" applyAlignment="1">
      <alignment horizontal="center" vertical="center"/>
      <protection/>
    </xf>
    <xf numFmtId="49" fontId="24" fillId="0" borderId="25" xfId="145" applyNumberFormat="1" applyFont="1" applyFill="1" applyBorder="1" applyAlignment="1">
      <alignment horizontal="center" vertical="center"/>
      <protection/>
    </xf>
    <xf numFmtId="49" fontId="11" fillId="0" borderId="27" xfId="145" applyNumberFormat="1" applyFont="1" applyFill="1" applyBorder="1" applyAlignment="1">
      <alignment horizontal="center" vertical="center" wrapText="1"/>
      <protection/>
    </xf>
    <xf numFmtId="49" fontId="11" fillId="0" borderId="37" xfId="145" applyNumberFormat="1" applyFont="1" applyFill="1" applyBorder="1" applyAlignment="1">
      <alignment horizontal="center" vertical="center" wrapText="1"/>
      <protection/>
    </xf>
    <xf numFmtId="49" fontId="11" fillId="0" borderId="41" xfId="145" applyNumberFormat="1" applyFont="1" applyFill="1" applyBorder="1" applyAlignment="1">
      <alignment horizontal="center" vertical="center" wrapText="1"/>
      <protection/>
    </xf>
    <xf numFmtId="49" fontId="11" fillId="47" borderId="26" xfId="145" applyNumberFormat="1" applyFont="1" applyFill="1" applyBorder="1" applyAlignment="1">
      <alignment horizontal="center" vertical="center"/>
      <protection/>
    </xf>
    <xf numFmtId="49" fontId="11" fillId="47" borderId="25" xfId="145" applyNumberFormat="1" applyFont="1" applyFill="1" applyBorder="1" applyAlignment="1">
      <alignment horizontal="center" vertical="center"/>
      <protection/>
    </xf>
    <xf numFmtId="49" fontId="95" fillId="3" borderId="26" xfId="145" applyNumberFormat="1" applyFont="1" applyFill="1" applyBorder="1" applyAlignment="1">
      <alignment horizontal="center" vertical="center"/>
      <protection/>
    </xf>
    <xf numFmtId="49" fontId="95" fillId="3" borderId="25" xfId="145" applyNumberFormat="1" applyFont="1" applyFill="1" applyBorder="1" applyAlignment="1">
      <alignment horizontal="center" vertical="center"/>
      <protection/>
    </xf>
    <xf numFmtId="49" fontId="0" fillId="0" borderId="0" xfId="145" applyNumberFormat="1" applyFont="1" applyFill="1" applyAlignment="1">
      <alignment horizontal="left"/>
      <protection/>
    </xf>
    <xf numFmtId="49" fontId="18" fillId="0" borderId="22" xfId="145" applyNumberFormat="1" applyFont="1" applyFill="1" applyBorder="1" applyAlignment="1">
      <alignment horizontal="center" vertical="center"/>
      <protection/>
    </xf>
    <xf numFmtId="49" fontId="11" fillId="0" borderId="35" xfId="145" applyNumberFormat="1" applyFont="1" applyFill="1" applyBorder="1" applyAlignment="1">
      <alignment horizontal="center" vertical="center" wrapText="1"/>
      <protection/>
    </xf>
    <xf numFmtId="49" fontId="11" fillId="0" borderId="36" xfId="145" applyNumberFormat="1" applyFont="1" applyFill="1" applyBorder="1" applyAlignment="1">
      <alignment horizontal="center" vertical="center" wrapText="1"/>
      <protection/>
    </xf>
    <xf numFmtId="49" fontId="11" fillId="0" borderId="24" xfId="145" applyNumberFormat="1" applyFont="1" applyFill="1" applyBorder="1" applyAlignment="1">
      <alignment horizontal="center" vertical="center" wrapText="1"/>
      <protection/>
    </xf>
    <xf numFmtId="49" fontId="11" fillId="0" borderId="40" xfId="145" applyNumberFormat="1" applyFont="1" applyFill="1" applyBorder="1" applyAlignment="1">
      <alignment horizontal="center" vertical="center" wrapText="1"/>
      <protection/>
    </xf>
    <xf numFmtId="49" fontId="34" fillId="0" borderId="0" xfId="145" applyNumberFormat="1" applyFont="1" applyAlignment="1">
      <alignment horizontal="center"/>
      <protection/>
    </xf>
    <xf numFmtId="49" fontId="23" fillId="0" borderId="0" xfId="145" applyNumberFormat="1" applyFont="1" applyFill="1" applyBorder="1" applyAlignment="1">
      <alignment horizontal="left"/>
      <protection/>
    </xf>
    <xf numFmtId="0" fontId="87" fillId="0" borderId="41" xfId="145" applyFont="1" applyFill="1" applyBorder="1" applyAlignment="1">
      <alignment horizontal="center" vertical="center" wrapText="1"/>
      <protection/>
    </xf>
    <xf numFmtId="0" fontId="87" fillId="0" borderId="25" xfId="145" applyFont="1" applyFill="1" applyBorder="1" applyAlignment="1">
      <alignment horizontal="center" vertical="center" wrapText="1"/>
      <protection/>
    </xf>
    <xf numFmtId="49" fontId="94" fillId="3" borderId="26" xfId="145" applyNumberFormat="1" applyFont="1" applyFill="1" applyBorder="1" applyAlignment="1">
      <alignment horizontal="center" vertical="center"/>
      <protection/>
    </xf>
    <xf numFmtId="49" fontId="94" fillId="3" borderId="25" xfId="145" applyNumberFormat="1" applyFont="1" applyFill="1" applyBorder="1" applyAlignment="1">
      <alignment horizontal="center" vertical="center"/>
      <protection/>
    </xf>
    <xf numFmtId="0" fontId="30" fillId="0" borderId="0" xfId="145" applyFont="1" applyAlignment="1">
      <alignment horizontal="center"/>
      <protection/>
    </xf>
    <xf numFmtId="0" fontId="12" fillId="0" borderId="20" xfId="145" applyFont="1" applyFill="1" applyBorder="1" applyAlignment="1">
      <alignment horizontal="center" vertical="center" wrapText="1"/>
      <protection/>
    </xf>
    <xf numFmtId="0" fontId="34" fillId="47" borderId="0" xfId="145" applyFont="1" applyFill="1" applyBorder="1" applyAlignment="1">
      <alignment horizontal="center"/>
      <protection/>
    </xf>
    <xf numFmtId="49" fontId="12" fillId="0" borderId="35" xfId="145" applyNumberFormat="1" applyFont="1" applyFill="1" applyBorder="1" applyAlignment="1">
      <alignment horizontal="center" vertical="center"/>
      <protection/>
    </xf>
    <xf numFmtId="49" fontId="12" fillId="0" borderId="36" xfId="145" applyNumberFormat="1" applyFont="1" applyFill="1" applyBorder="1" applyAlignment="1">
      <alignment horizontal="center" vertical="center"/>
      <protection/>
    </xf>
    <xf numFmtId="49" fontId="12" fillId="0" borderId="24" xfId="145" applyNumberFormat="1" applyFont="1" applyFill="1" applyBorder="1" applyAlignment="1">
      <alignment horizontal="center" vertical="center"/>
      <protection/>
    </xf>
    <xf numFmtId="49" fontId="12" fillId="0" borderId="40" xfId="145" applyNumberFormat="1" applyFont="1" applyFill="1" applyBorder="1" applyAlignment="1">
      <alignment horizontal="center" vertical="center"/>
      <protection/>
    </xf>
    <xf numFmtId="49" fontId="12" fillId="0" borderId="27" xfId="145" applyNumberFormat="1" applyFont="1" applyFill="1" applyBorder="1" applyAlignment="1">
      <alignment horizontal="center" vertical="center"/>
      <protection/>
    </xf>
    <xf numFmtId="49" fontId="12" fillId="0" borderId="37" xfId="145" applyNumberFormat="1" applyFont="1" applyFill="1" applyBorder="1" applyAlignment="1">
      <alignment horizontal="center" vertical="center"/>
      <protection/>
    </xf>
    <xf numFmtId="0" fontId="23" fillId="0" borderId="0" xfId="145" applyFont="1" applyBorder="1" applyAlignment="1">
      <alignment horizontal="left"/>
      <protection/>
    </xf>
    <xf numFmtId="0" fontId="18" fillId="0" borderId="0" xfId="145" applyFont="1" applyAlignment="1">
      <alignment horizontal="center"/>
      <protection/>
    </xf>
    <xf numFmtId="49" fontId="36" fillId="0" borderId="0" xfId="145" applyNumberFormat="1" applyFont="1" applyBorder="1" applyAlignment="1">
      <alignment horizontal="justify" vertical="justify" wrapText="1"/>
      <protection/>
    </xf>
    <xf numFmtId="0" fontId="19" fillId="0" borderId="0" xfId="145" applyNumberFormat="1" applyFont="1" applyAlignment="1">
      <alignment horizontal="center"/>
      <protection/>
    </xf>
    <xf numFmtId="0" fontId="38" fillId="0" borderId="0" xfId="145" applyNumberFormat="1" applyFont="1" applyAlignment="1">
      <alignment horizontal="center"/>
      <protection/>
    </xf>
    <xf numFmtId="0" fontId="28" fillId="0" borderId="0" xfId="145" applyNumberFormat="1"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5" fillId="47" borderId="26" xfId="0" applyNumberFormat="1" applyFont="1" applyFill="1" applyBorder="1" applyAlignment="1">
      <alignment horizontal="left"/>
    </xf>
    <xf numFmtId="49" fontId="105" fillId="47" borderId="41" xfId="0" applyNumberFormat="1" applyFont="1" applyFill="1" applyBorder="1" applyAlignment="1">
      <alignment horizontal="left"/>
    </xf>
    <xf numFmtId="49" fontId="105"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8" fillId="50" borderId="35" xfId="0" applyNumberFormat="1" applyFont="1" applyFill="1" applyBorder="1" applyAlignment="1">
      <alignment horizontal="center" vertical="center" wrapText="1"/>
    </xf>
    <xf numFmtId="2" fontId="8" fillId="50" borderId="36" xfId="0" applyNumberFormat="1" applyFont="1" applyFill="1" applyBorder="1" applyAlignment="1">
      <alignment horizontal="center" vertical="center" wrapText="1"/>
    </xf>
    <xf numFmtId="2" fontId="8" fillId="50" borderId="24" xfId="0" applyNumberFormat="1" applyFont="1" applyFill="1" applyBorder="1" applyAlignment="1">
      <alignment horizontal="center" vertical="center" wrapText="1"/>
    </xf>
    <xf numFmtId="2" fontId="8" fillId="50" borderId="40" xfId="0" applyNumberFormat="1" applyFont="1" applyFill="1" applyBorder="1" applyAlignment="1">
      <alignment horizontal="center" vertical="center" wrapText="1"/>
    </xf>
    <xf numFmtId="2" fontId="8" fillId="50" borderId="27"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8" fillId="50" borderId="26" xfId="0" applyNumberFormat="1" applyFont="1" applyFill="1" applyBorder="1" applyAlignment="1">
      <alignment horizontal="center" vertical="center" wrapText="1"/>
    </xf>
    <xf numFmtId="2" fontId="8" fillId="50" borderId="20" xfId="0" applyNumberFormat="1" applyFont="1" applyFill="1" applyBorder="1" applyAlignment="1">
      <alignment horizontal="center" vertical="center" wrapText="1"/>
    </xf>
    <xf numFmtId="2" fontId="8" fillId="50" borderId="41"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0" fontId="8" fillId="50" borderId="38" xfId="0" applyFont="1" applyFill="1" applyBorder="1" applyAlignment="1">
      <alignment horizontal="center" vertical="center"/>
    </xf>
    <xf numFmtId="0" fontId="8" fillId="50" borderId="23" xfId="0" applyFont="1" applyFill="1" applyBorder="1" applyAlignment="1">
      <alignment horizontal="center" vertical="center"/>
    </xf>
    <xf numFmtId="2" fontId="8" fillId="50" borderId="27" xfId="0" applyNumberFormat="1" applyFont="1" applyFill="1" applyBorder="1" applyAlignment="1">
      <alignment horizontal="center" vertical="center" wrapText="1"/>
    </xf>
    <xf numFmtId="2" fontId="8" fillId="50" borderId="22"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29" fillId="50" borderId="26" xfId="0" applyNumberFormat="1" applyFont="1" applyFill="1" applyBorder="1" applyAlignment="1">
      <alignment horizontal="center" vertical="center"/>
    </xf>
    <xf numFmtId="2" fontId="29" fillId="50" borderId="25" xfId="0" applyNumberFormat="1" applyFont="1" applyFill="1" applyBorder="1" applyAlignment="1">
      <alignment horizontal="center" vertical="center"/>
    </xf>
    <xf numFmtId="2" fontId="8" fillId="50" borderId="38" xfId="0" applyNumberFormat="1" applyFont="1" applyFill="1" applyBorder="1" applyAlignment="1">
      <alignment horizontal="center" vertical="center" wrapText="1"/>
    </xf>
    <xf numFmtId="2" fontId="8" fillId="50" borderId="23" xfId="0" applyNumberFormat="1" applyFont="1" applyFill="1" applyBorder="1" applyAlignment="1">
      <alignment horizontal="center" vertical="center" wrapText="1"/>
    </xf>
    <xf numFmtId="2" fontId="8" fillId="50"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50" borderId="26"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2" fontId="8" fillId="50" borderId="0" xfId="0" applyNumberFormat="1" applyFont="1" applyFill="1" applyAlignment="1">
      <alignment horizontal="left"/>
    </xf>
    <xf numFmtId="2" fontId="8" fillId="50" borderId="22" xfId="0" applyNumberFormat="1" applyFont="1" applyFill="1" applyBorder="1" applyAlignment="1">
      <alignment horizontal="center"/>
    </xf>
    <xf numFmtId="2" fontId="0" fillId="50" borderId="0" xfId="0" applyNumberFormat="1" applyFont="1" applyFill="1" applyAlignment="1">
      <alignment horizontal="left"/>
    </xf>
    <xf numFmtId="2" fontId="20" fillId="50" borderId="0" xfId="0" applyNumberFormat="1" applyFont="1" applyFill="1" applyAlignment="1">
      <alignment horizontal="center"/>
    </xf>
    <xf numFmtId="2" fontId="28" fillId="50" borderId="0" xfId="0" applyNumberFormat="1" applyFont="1" applyFill="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0" fillId="50" borderId="20" xfId="0" applyNumberFormat="1" applyFont="1" applyFill="1" applyBorder="1" applyAlignment="1">
      <alignment horizontal="center"/>
    </xf>
    <xf numFmtId="49" fontId="20" fillId="50" borderId="20" xfId="0" applyNumberFormat="1" applyFont="1" applyFill="1" applyBorder="1" applyAlignment="1">
      <alignment horizontal="center" wrapText="1"/>
    </xf>
    <xf numFmtId="49" fontId="20" fillId="50" borderId="20" xfId="0" applyNumberFormat="1" applyFont="1" applyFill="1" applyBorder="1" applyAlignment="1">
      <alignment horizontal="center"/>
    </xf>
    <xf numFmtId="49" fontId="34" fillId="50" borderId="20" xfId="0" applyNumberFormat="1" applyFont="1" applyFill="1" applyBorder="1" applyAlignment="1">
      <alignment horizontal="center"/>
    </xf>
    <xf numFmtId="2" fontId="8" fillId="50" borderId="20" xfId="0" applyNumberFormat="1" applyFont="1" applyFill="1" applyBorder="1" applyAlignment="1">
      <alignment horizontal="center" vertical="center" wrapText="1"/>
    </xf>
    <xf numFmtId="2" fontId="29" fillId="50" borderId="20" xfId="0" applyNumberFormat="1" applyFont="1" applyFill="1" applyBorder="1" applyAlignment="1">
      <alignment horizontal="center" vertical="center"/>
    </xf>
    <xf numFmtId="0" fontId="8" fillId="50" borderId="20" xfId="0" applyFont="1" applyFill="1" applyBorder="1" applyAlignment="1">
      <alignment horizontal="center" vertical="center"/>
    </xf>
    <xf numFmtId="49" fontId="20" fillId="50" borderId="0" xfId="0" applyNumberFormat="1" applyFont="1" applyFill="1" applyAlignment="1">
      <alignment horizontal="center" wrapText="1"/>
    </xf>
    <xf numFmtId="49" fontId="20" fillId="50" borderId="0" xfId="0" applyNumberFormat="1" applyFont="1" applyFill="1" applyAlignment="1">
      <alignment horizontal="center"/>
    </xf>
    <xf numFmtId="49" fontId="34" fillId="50" borderId="26" xfId="0" applyNumberFormat="1" applyFont="1" applyFill="1" applyBorder="1" applyAlignment="1">
      <alignment horizontal="center" vertical="center"/>
    </xf>
    <xf numFmtId="49" fontId="34" fillId="50" borderId="25" xfId="0" applyNumberFormat="1" applyFont="1" applyFill="1" applyBorder="1" applyAlignment="1">
      <alignment horizontal="center" vertical="center"/>
    </xf>
    <xf numFmtId="49" fontId="0" fillId="50" borderId="26" xfId="0" applyNumberFormat="1" applyFont="1" applyFill="1" applyBorder="1" applyAlignment="1">
      <alignment horizontal="center" vertical="center"/>
    </xf>
    <xf numFmtId="49" fontId="0" fillId="50" borderId="25" xfId="0" applyNumberFormat="1" applyFont="1" applyFill="1" applyBorder="1" applyAlignment="1">
      <alignment horizontal="center" vertical="center"/>
    </xf>
    <xf numFmtId="0" fontId="36" fillId="50" borderId="19" xfId="0" applyNumberFormat="1" applyFont="1" applyFill="1" applyBorder="1" applyAlignment="1">
      <alignment horizontal="center"/>
    </xf>
    <xf numFmtId="0" fontId="30" fillId="0" borderId="0" xfId="0" applyNumberFormat="1" applyFont="1" applyFill="1" applyAlignment="1">
      <alignment horizontal="center"/>
    </xf>
    <xf numFmtId="0" fontId="34" fillId="50" borderId="0" xfId="0" applyNumberFormat="1" applyFont="1" applyFill="1" applyBorder="1" applyAlignment="1">
      <alignment horizontal="center"/>
    </xf>
    <xf numFmtId="2" fontId="10" fillId="50" borderId="20" xfId="0" applyNumberFormat="1" applyFont="1" applyFill="1" applyBorder="1" applyAlignment="1">
      <alignment horizontal="center"/>
    </xf>
    <xf numFmtId="2" fontId="0" fillId="0" borderId="0" xfId="0" applyNumberFormat="1" applyFont="1" applyFill="1" applyBorder="1" applyAlignment="1">
      <alignment horizontal="center"/>
    </xf>
    <xf numFmtId="2" fontId="0" fillId="50" borderId="0" xfId="0" applyNumberFormat="1" applyFont="1" applyFill="1" applyBorder="1" applyAlignment="1">
      <alignment horizontal="left"/>
    </xf>
    <xf numFmtId="0" fontId="36" fillId="50" borderId="19" xfId="0" applyNumberFormat="1" applyFont="1" applyFill="1" applyBorder="1" applyAlignment="1">
      <alignment horizontal="center" wrapText="1"/>
    </xf>
    <xf numFmtId="0" fontId="34" fillId="50" borderId="0" xfId="0" applyNumberFormat="1" applyFont="1" applyFill="1" applyAlignment="1">
      <alignment horizontal="center"/>
    </xf>
    <xf numFmtId="49" fontId="34" fillId="50" borderId="26" xfId="0" applyNumberFormat="1" applyFont="1" applyFill="1" applyBorder="1" applyAlignment="1">
      <alignment horizontal="center"/>
    </xf>
    <xf numFmtId="49" fontId="34" fillId="50" borderId="25" xfId="0" applyNumberFormat="1" applyFont="1" applyFill="1" applyBorder="1" applyAlignment="1">
      <alignment horizontal="center"/>
    </xf>
    <xf numFmtId="49" fontId="0" fillId="50" borderId="26" xfId="0" applyNumberFormat="1" applyFont="1" applyFill="1" applyBorder="1" applyAlignment="1">
      <alignment horizontal="center"/>
    </xf>
    <xf numFmtId="49" fontId="0" fillId="50" borderId="25" xfId="0" applyNumberFormat="1" applyFont="1" applyFill="1" applyBorder="1" applyAlignment="1">
      <alignment horizontal="center"/>
    </xf>
    <xf numFmtId="2" fontId="13" fillId="50" borderId="38" xfId="0" applyNumberFormat="1" applyFont="1" applyFill="1" applyBorder="1" applyAlignment="1">
      <alignment horizontal="center" vertical="center" wrapText="1"/>
    </xf>
    <xf numFmtId="2" fontId="13" fillId="50" borderId="23" xfId="0" applyNumberFormat="1" applyFont="1" applyFill="1" applyBorder="1" applyAlignment="1">
      <alignment horizontal="center" vertical="center" wrapText="1"/>
    </xf>
    <xf numFmtId="2" fontId="13" fillId="50" borderId="26" xfId="0" applyNumberFormat="1" applyFont="1" applyFill="1" applyBorder="1" applyAlignment="1">
      <alignment horizontal="center" vertical="center"/>
    </xf>
    <xf numFmtId="2" fontId="13" fillId="50" borderId="25" xfId="0" applyNumberFormat="1" applyFont="1" applyFill="1" applyBorder="1" applyAlignment="1">
      <alignment horizontal="center" vertical="center"/>
    </xf>
    <xf numFmtId="2" fontId="13" fillId="50" borderId="26" xfId="0" applyNumberFormat="1" applyFont="1" applyFill="1" applyBorder="1" applyAlignment="1">
      <alignment horizontal="center" vertical="center" wrapText="1"/>
    </xf>
    <xf numFmtId="2" fontId="13" fillId="50" borderId="20" xfId="0" applyNumberFormat="1" applyFont="1" applyFill="1" applyBorder="1" applyAlignment="1">
      <alignment horizontal="center" vertical="center" wrapText="1"/>
    </xf>
    <xf numFmtId="2" fontId="13" fillId="50" borderId="41" xfId="0" applyNumberFormat="1" applyFont="1" applyFill="1" applyBorder="1" applyAlignment="1">
      <alignment horizontal="center" vertical="center" wrapText="1"/>
    </xf>
    <xf numFmtId="2" fontId="13" fillId="50" borderId="25" xfId="0" applyNumberFormat="1" applyFont="1" applyFill="1" applyBorder="1" applyAlignment="1">
      <alignment horizontal="center" vertical="center" wrapText="1"/>
    </xf>
    <xf numFmtId="0" fontId="13" fillId="50" borderId="38" xfId="0" applyFont="1" applyFill="1" applyBorder="1" applyAlignment="1">
      <alignment horizontal="center" vertical="center"/>
    </xf>
    <xf numFmtId="0" fontId="13" fillId="50" borderId="23" xfId="0" applyFont="1" applyFill="1" applyBorder="1" applyAlignment="1">
      <alignment horizontal="center" vertical="center"/>
    </xf>
    <xf numFmtId="2" fontId="13" fillId="50" borderId="27" xfId="0" applyNumberFormat="1" applyFont="1" applyFill="1" applyBorder="1" applyAlignment="1">
      <alignment horizontal="center" vertical="center" wrapText="1"/>
    </xf>
    <xf numFmtId="2" fontId="13" fillId="50" borderId="22" xfId="0" applyNumberFormat="1" applyFont="1" applyFill="1" applyBorder="1" applyAlignment="1">
      <alignment horizontal="center" vertical="center" wrapText="1"/>
    </xf>
    <xf numFmtId="2" fontId="13" fillId="50" borderId="37" xfId="0" applyNumberFormat="1" applyFont="1" applyFill="1" applyBorder="1" applyAlignment="1">
      <alignment horizontal="center" vertical="center" wrapText="1"/>
    </xf>
    <xf numFmtId="2" fontId="13" fillId="50" borderId="21" xfId="0" applyNumberFormat="1" applyFont="1" applyFill="1" applyBorder="1" applyAlignment="1">
      <alignment horizontal="center" vertical="center" wrapText="1"/>
    </xf>
    <xf numFmtId="2" fontId="13" fillId="50" borderId="26" xfId="0" applyNumberFormat="1" applyFont="1" applyFill="1" applyBorder="1" applyAlignment="1">
      <alignment horizontal="center" vertical="center" wrapText="1"/>
    </xf>
    <xf numFmtId="2" fontId="13" fillId="50" borderId="25" xfId="0" applyNumberFormat="1" applyFont="1" applyFill="1" applyBorder="1" applyAlignment="1">
      <alignment horizontal="center" vertical="center" wrapText="1"/>
    </xf>
    <xf numFmtId="2" fontId="13" fillId="50" borderId="0" xfId="0" applyNumberFormat="1" applyFont="1" applyFill="1" applyAlignment="1">
      <alignment horizontal="left"/>
    </xf>
    <xf numFmtId="2" fontId="13" fillId="50" borderId="0" xfId="0" applyNumberFormat="1" applyFont="1" applyFill="1" applyAlignment="1">
      <alignment horizontal="center"/>
    </xf>
    <xf numFmtId="2" fontId="113" fillId="50" borderId="0" xfId="0" applyNumberFormat="1" applyFont="1" applyFill="1" applyAlignment="1">
      <alignment horizontal="center"/>
    </xf>
    <xf numFmtId="2" fontId="13" fillId="50" borderId="35" xfId="0" applyNumberFormat="1" applyFont="1" applyFill="1" applyBorder="1" applyAlignment="1">
      <alignment horizontal="center" vertical="center" wrapText="1"/>
    </xf>
    <xf numFmtId="2" fontId="13" fillId="50" borderId="36" xfId="0" applyNumberFormat="1" applyFont="1" applyFill="1" applyBorder="1" applyAlignment="1">
      <alignment horizontal="center" vertical="center" wrapText="1"/>
    </xf>
    <xf numFmtId="2" fontId="13" fillId="50" borderId="24" xfId="0" applyNumberFormat="1" applyFont="1" applyFill="1" applyBorder="1" applyAlignment="1">
      <alignment horizontal="center" vertical="center" wrapText="1"/>
    </xf>
    <xf numFmtId="2" fontId="13" fillId="50" borderId="40" xfId="0" applyNumberFormat="1" applyFont="1" applyFill="1" applyBorder="1" applyAlignment="1">
      <alignment horizontal="center" vertical="center" wrapText="1"/>
    </xf>
    <xf numFmtId="2" fontId="13" fillId="50" borderId="27" xfId="0" applyNumberFormat="1" applyFont="1" applyFill="1" applyBorder="1" applyAlignment="1">
      <alignment horizontal="center" vertical="center" wrapText="1"/>
    </xf>
    <xf numFmtId="2" fontId="13" fillId="50" borderId="37" xfId="0" applyNumberFormat="1" applyFont="1" applyFill="1" applyBorder="1" applyAlignment="1">
      <alignment horizontal="center" vertical="center" wrapText="1"/>
    </xf>
    <xf numFmtId="0" fontId="36"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36"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1" fillId="50" borderId="0" xfId="0" applyFont="1" applyFill="1" applyBorder="1" applyAlignment="1">
      <alignment horizontal="center"/>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2" fontId="0" fillId="0" borderId="0" xfId="0" applyNumberFormat="1" applyFont="1" applyFill="1" applyAlignment="1">
      <alignment horizontal="left"/>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4" fillId="5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8" fillId="50" borderId="0" xfId="0" applyFont="1" applyFill="1" applyAlignment="1">
      <alignment horizontal="left"/>
    </xf>
    <xf numFmtId="0" fontId="8" fillId="50" borderId="0" xfId="0" applyNumberFormat="1" applyFont="1" applyFill="1" applyBorder="1" applyAlignment="1">
      <alignment horizontal="left" wrapText="1"/>
    </xf>
    <xf numFmtId="0" fontId="8" fillId="50" borderId="20" xfId="0" applyFont="1" applyFill="1" applyBorder="1" applyAlignment="1">
      <alignment horizontal="center" vertical="center" wrapText="1"/>
    </xf>
    <xf numFmtId="0" fontId="8" fillId="50" borderId="35" xfId="0" applyFont="1" applyFill="1" applyBorder="1" applyAlignment="1">
      <alignment horizontal="center" vertical="center" wrapText="1"/>
    </xf>
    <xf numFmtId="0" fontId="8" fillId="50" borderId="19" xfId="0" applyFont="1" applyFill="1" applyBorder="1" applyAlignment="1">
      <alignment horizontal="center" vertical="center" wrapText="1"/>
    </xf>
    <xf numFmtId="0" fontId="8" fillId="50" borderId="36" xfId="0" applyFont="1" applyFill="1" applyBorder="1" applyAlignment="1">
      <alignment horizontal="center" vertical="center" wrapText="1"/>
    </xf>
    <xf numFmtId="0" fontId="8" fillId="50" borderId="21" xfId="0" applyNumberFormat="1" applyFont="1" applyFill="1" applyBorder="1" applyAlignment="1">
      <alignment horizontal="center" vertical="center" wrapText="1"/>
    </xf>
    <xf numFmtId="0" fontId="0" fillId="50" borderId="38" xfId="0" applyFont="1" applyFill="1" applyBorder="1" applyAlignment="1">
      <alignment horizontal="center" vertical="center" wrapText="1"/>
    </xf>
    <xf numFmtId="0" fontId="0" fillId="50" borderId="23" xfId="0" applyFont="1" applyFill="1" applyBorder="1" applyAlignment="1">
      <alignment horizontal="center" vertical="center" wrapText="1"/>
    </xf>
    <xf numFmtId="0" fontId="8" fillId="50" borderId="38" xfId="0" applyNumberFormat="1" applyFont="1" applyFill="1" applyBorder="1" applyAlignment="1">
      <alignment horizontal="center" vertical="center" wrapText="1"/>
    </xf>
    <xf numFmtId="0" fontId="8" fillId="50" borderId="23" xfId="0" applyNumberFormat="1" applyFont="1" applyFill="1" applyBorder="1" applyAlignment="1">
      <alignment horizontal="center" vertical="center" wrapText="1"/>
    </xf>
    <xf numFmtId="0" fontId="8" fillId="50" borderId="26" xfId="0" applyNumberFormat="1" applyFont="1" applyFill="1" applyBorder="1" applyAlignment="1">
      <alignment horizontal="center" vertical="center" wrapText="1"/>
    </xf>
    <xf numFmtId="0" fontId="8" fillId="50" borderId="41" xfId="0" applyNumberFormat="1" applyFont="1" applyFill="1" applyBorder="1" applyAlignment="1">
      <alignment horizontal="center" vertical="center" wrapText="1"/>
    </xf>
    <xf numFmtId="0" fontId="8" fillId="50" borderId="25" xfId="0" applyNumberFormat="1" applyFont="1" applyFill="1" applyBorder="1" applyAlignment="1">
      <alignment horizontal="center" vertical="center" wrapText="1"/>
    </xf>
    <xf numFmtId="0" fontId="0" fillId="50" borderId="22" xfId="0" applyFont="1" applyFill="1" applyBorder="1" applyAlignment="1">
      <alignment horizontal="center"/>
    </xf>
    <xf numFmtId="0" fontId="0" fillId="50" borderId="0" xfId="0" applyNumberFormat="1" applyFont="1" applyFill="1" applyBorder="1" applyAlignment="1">
      <alignment horizontal="left"/>
    </xf>
    <xf numFmtId="0" fontId="0" fillId="50" borderId="0" xfId="0" applyFont="1" applyFill="1" applyBorder="1" applyAlignment="1">
      <alignment horizontal="left"/>
    </xf>
    <xf numFmtId="0" fontId="20" fillId="50" borderId="0" xfId="0" applyNumberFormat="1" applyFont="1" applyFill="1" applyAlignment="1">
      <alignment horizontal="center"/>
    </xf>
    <xf numFmtId="0" fontId="28" fillId="50" borderId="0" xfId="0" applyNumberFormat="1" applyFont="1" applyFill="1" applyAlignment="1">
      <alignment horizontal="center" wrapText="1"/>
    </xf>
    <xf numFmtId="0" fontId="8" fillId="50" borderId="0" xfId="0" applyNumberFormat="1" applyFont="1" applyFill="1" applyAlignment="1">
      <alignment horizontal="left"/>
    </xf>
    <xf numFmtId="0" fontId="0" fillId="50" borderId="20" xfId="0" applyFont="1" applyFill="1" applyBorder="1" applyAlignment="1">
      <alignment horizontal="center"/>
    </xf>
    <xf numFmtId="0" fontId="34" fillId="0" borderId="0" xfId="0" applyNumberFormat="1" applyFont="1" applyFill="1" applyAlignment="1">
      <alignment horizontal="center" wrapText="1"/>
    </xf>
    <xf numFmtId="0" fontId="8" fillId="50" borderId="20" xfId="0" applyNumberFormat="1" applyFont="1" applyFill="1" applyBorder="1" applyAlignment="1">
      <alignment horizontal="center" vertical="center" wrapText="1"/>
    </xf>
    <xf numFmtId="0" fontId="8" fillId="50" borderId="20" xfId="0" applyNumberFormat="1" applyFont="1" applyFill="1" applyBorder="1" applyAlignment="1">
      <alignment horizontal="center" vertical="center" wrapText="1"/>
    </xf>
    <xf numFmtId="0" fontId="13" fillId="50" borderId="27" xfId="0" applyNumberFormat="1" applyFont="1" applyFill="1" applyBorder="1" applyAlignment="1">
      <alignment horizontal="center" vertical="center" wrapText="1"/>
    </xf>
    <xf numFmtId="0" fontId="13" fillId="50" borderId="37" xfId="0" applyNumberFormat="1" applyFont="1" applyFill="1" applyBorder="1" applyAlignment="1">
      <alignment horizontal="center" vertical="center" wrapText="1"/>
    </xf>
    <xf numFmtId="0" fontId="8" fillId="50" borderId="35" xfId="0" applyNumberFormat="1" applyFont="1" applyFill="1" applyBorder="1" applyAlignment="1">
      <alignment horizontal="center" vertical="center" wrapText="1"/>
    </xf>
    <xf numFmtId="0" fontId="8" fillId="50" borderId="36" xfId="0" applyNumberFormat="1" applyFont="1" applyFill="1" applyBorder="1" applyAlignment="1">
      <alignment horizontal="center" vertical="center" wrapText="1"/>
    </xf>
    <xf numFmtId="0" fontId="8" fillId="50" borderId="24" xfId="0" applyNumberFormat="1" applyFont="1" applyFill="1" applyBorder="1" applyAlignment="1">
      <alignment horizontal="center" vertical="center" wrapText="1"/>
    </xf>
    <xf numFmtId="0" fontId="8" fillId="50" borderId="40" xfId="0" applyNumberFormat="1" applyFont="1" applyFill="1" applyBorder="1" applyAlignment="1">
      <alignment horizontal="center" vertical="center" wrapText="1"/>
    </xf>
    <xf numFmtId="0" fontId="8" fillId="50" borderId="27" xfId="0" applyNumberFormat="1" applyFont="1" applyFill="1" applyBorder="1" applyAlignment="1">
      <alignment horizontal="center" vertical="center" wrapText="1"/>
    </xf>
    <xf numFmtId="0" fontId="8" fillId="50" borderId="37" xfId="0" applyNumberFormat="1" applyFont="1" applyFill="1" applyBorder="1" applyAlignment="1">
      <alignment horizontal="center" vertical="center" wrapText="1"/>
    </xf>
    <xf numFmtId="49" fontId="29" fillId="50" borderId="20" xfId="0" applyNumberFormat="1" applyFont="1" applyFill="1" applyBorder="1" applyAlignment="1">
      <alignment horizontal="center" vertical="center" wrapText="1"/>
    </xf>
    <xf numFmtId="2" fontId="10" fillId="50" borderId="20" xfId="0" applyNumberFormat="1" applyFont="1" applyFill="1" applyBorder="1" applyAlignment="1">
      <alignment horizontal="center" vertical="center" wrapText="1"/>
    </xf>
    <xf numFmtId="2" fontId="10" fillId="50" borderId="21" xfId="0" applyNumberFormat="1" applyFont="1" applyFill="1" applyBorder="1" applyAlignment="1">
      <alignment horizontal="center" vertical="center" wrapText="1"/>
    </xf>
    <xf numFmtId="0" fontId="36" fillId="50" borderId="0" xfId="0" applyFont="1" applyFill="1" applyBorder="1" applyAlignment="1">
      <alignment horizontal="center" wrapText="1"/>
    </xf>
    <xf numFmtId="49" fontId="19"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9" fillId="50" borderId="0" xfId="0" applyNumberFormat="1" applyFont="1" applyFill="1" applyAlignment="1">
      <alignment horizontal="center" wrapText="1"/>
    </xf>
    <xf numFmtId="0" fontId="0" fillId="50" borderId="0" xfId="0" applyNumberFormat="1" applyFont="1" applyFill="1" applyBorder="1" applyAlignment="1">
      <alignment wrapText="1"/>
    </xf>
    <xf numFmtId="3" fontId="20" fillId="50" borderId="0" xfId="0" applyNumberFormat="1" applyFont="1" applyFill="1" applyAlignment="1">
      <alignment horizontal="center"/>
    </xf>
    <xf numFmtId="0" fontId="0" fillId="50" borderId="22" xfId="0" applyNumberFormat="1" applyFont="1" applyFill="1" applyBorder="1" applyAlignment="1">
      <alignment/>
    </xf>
    <xf numFmtId="0" fontId="17" fillId="50" borderId="35" xfId="0" applyNumberFormat="1" applyFont="1" applyFill="1" applyBorder="1" applyAlignment="1">
      <alignment horizontal="center" vertical="center" wrapText="1"/>
    </xf>
    <xf numFmtId="0" fontId="17" fillId="50" borderId="36" xfId="0" applyNumberFormat="1" applyFont="1" applyFill="1" applyBorder="1" applyAlignment="1">
      <alignment horizontal="center" vertical="center" wrapText="1"/>
    </xf>
    <xf numFmtId="0" fontId="17" fillId="50" borderId="24" xfId="0" applyNumberFormat="1" applyFont="1" applyFill="1" applyBorder="1" applyAlignment="1">
      <alignment horizontal="center" vertical="center" wrapText="1"/>
    </xf>
    <xf numFmtId="0" fontId="17" fillId="50" borderId="40" xfId="0" applyNumberFormat="1" applyFont="1" applyFill="1" applyBorder="1" applyAlignment="1">
      <alignment horizontal="center" vertical="center" wrapText="1"/>
    </xf>
    <xf numFmtId="0" fontId="17" fillId="50" borderId="27" xfId="0" applyNumberFormat="1" applyFont="1" applyFill="1" applyBorder="1" applyAlignment="1">
      <alignment horizontal="center" vertical="center" wrapText="1"/>
    </xf>
    <xf numFmtId="0" fontId="17" fillId="50" borderId="37" xfId="0" applyNumberFormat="1" applyFont="1" applyFill="1" applyBorder="1" applyAlignment="1">
      <alignment horizontal="center" vertical="center" wrapText="1"/>
    </xf>
    <xf numFmtId="49" fontId="17" fillId="50" borderId="26" xfId="0" applyNumberFormat="1" applyFont="1" applyFill="1" applyBorder="1" applyAlignment="1" applyProtection="1">
      <alignment horizontal="center" vertical="center" wrapText="1"/>
      <protection/>
    </xf>
    <xf numFmtId="49" fontId="17" fillId="50" borderId="41" xfId="0" applyNumberFormat="1" applyFont="1" applyFill="1" applyBorder="1" applyAlignment="1">
      <alignment horizontal="center" vertical="center" wrapText="1"/>
    </xf>
    <xf numFmtId="49" fontId="17" fillId="50" borderId="25" xfId="0" applyNumberFormat="1" applyFont="1" applyFill="1" applyBorder="1" applyAlignment="1">
      <alignment horizontal="center" vertical="center" wrapText="1"/>
    </xf>
    <xf numFmtId="49" fontId="29" fillId="50" borderId="35" xfId="0" applyNumberFormat="1" applyFont="1" applyFill="1" applyBorder="1" applyAlignment="1">
      <alignment horizontal="center" vertical="center" wrapText="1"/>
    </xf>
    <xf numFmtId="49" fontId="29" fillId="50" borderId="24" xfId="0" applyNumberFormat="1" applyFont="1" applyFill="1" applyBorder="1" applyAlignment="1">
      <alignment horizontal="center" vertical="center" wrapText="1"/>
    </xf>
    <xf numFmtId="49" fontId="29" fillId="50" borderId="27" xfId="0" applyNumberFormat="1" applyFont="1" applyFill="1" applyBorder="1" applyAlignment="1">
      <alignment horizontal="center" vertical="center" wrapText="1"/>
    </xf>
    <xf numFmtId="49" fontId="29" fillId="50" borderId="21" xfId="0" applyNumberFormat="1" applyFont="1" applyFill="1" applyBorder="1" applyAlignment="1">
      <alignment horizontal="center" vertical="center" wrapText="1"/>
    </xf>
    <xf numFmtId="49" fontId="29" fillId="50" borderId="38" xfId="0" applyNumberFormat="1" applyFont="1" applyFill="1" applyBorder="1" applyAlignment="1">
      <alignment horizontal="center" vertical="center" wrapText="1"/>
    </xf>
    <xf numFmtId="49" fontId="29" fillId="50" borderId="23" xfId="0" applyNumberFormat="1" applyFont="1" applyFill="1" applyBorder="1" applyAlignment="1">
      <alignment horizontal="center" vertical="center" wrapText="1"/>
    </xf>
    <xf numFmtId="1" fontId="17" fillId="50" borderId="26" xfId="0" applyNumberFormat="1" applyFont="1" applyFill="1" applyBorder="1" applyAlignment="1">
      <alignment horizontal="center" vertical="center"/>
    </xf>
    <xf numFmtId="1" fontId="17" fillId="50" borderId="41" xfId="0" applyNumberFormat="1" applyFont="1" applyFill="1" applyBorder="1" applyAlignment="1">
      <alignment horizontal="center" vertical="center"/>
    </xf>
    <xf numFmtId="1" fontId="17" fillId="50" borderId="25" xfId="0" applyNumberFormat="1" applyFont="1" applyFill="1" applyBorder="1" applyAlignment="1">
      <alignment horizontal="center" vertical="center"/>
    </xf>
    <xf numFmtId="49" fontId="29" fillId="50" borderId="21" xfId="0" applyNumberFormat="1" applyFont="1" applyFill="1" applyBorder="1" applyAlignment="1" applyProtection="1">
      <alignment horizontal="center" vertical="center" wrapText="1"/>
      <protection/>
    </xf>
    <xf numFmtId="49" fontId="29" fillId="50" borderId="20" xfId="0" applyNumberFormat="1" applyFont="1" applyFill="1" applyBorder="1" applyAlignment="1" applyProtection="1">
      <alignment horizontal="center" vertical="center" wrapText="1"/>
      <protection/>
    </xf>
    <xf numFmtId="49" fontId="29" fillId="50" borderId="35" xfId="0" applyNumberFormat="1" applyFont="1" applyFill="1" applyBorder="1" applyAlignment="1" applyProtection="1">
      <alignment horizontal="center" vertical="center" wrapText="1"/>
      <protection/>
    </xf>
    <xf numFmtId="49" fontId="29" fillId="50" borderId="36" xfId="0" applyNumberFormat="1" applyFont="1" applyFill="1" applyBorder="1" applyAlignment="1">
      <alignment horizontal="center" vertical="center" wrapText="1"/>
    </xf>
    <xf numFmtId="49" fontId="29" fillId="50" borderId="37" xfId="0" applyNumberFormat="1" applyFont="1" applyFill="1" applyBorder="1" applyAlignment="1">
      <alignment horizontal="center" vertical="center" wrapText="1"/>
    </xf>
    <xf numFmtId="49" fontId="29" fillId="50" borderId="19" xfId="0" applyNumberFormat="1" applyFont="1" applyFill="1" applyBorder="1" applyAlignment="1" applyProtection="1">
      <alignment horizontal="center" vertical="center" wrapText="1"/>
      <protection/>
    </xf>
    <xf numFmtId="49" fontId="29" fillId="50" borderId="36" xfId="0" applyNumberFormat="1" applyFont="1" applyFill="1" applyBorder="1" applyAlignment="1" applyProtection="1">
      <alignment horizontal="center" vertical="center" wrapText="1"/>
      <protection/>
    </xf>
    <xf numFmtId="49" fontId="29" fillId="50" borderId="40" xfId="0" applyNumberFormat="1" applyFont="1" applyFill="1" applyBorder="1" applyAlignment="1">
      <alignment horizontal="center" vertical="center" wrapText="1"/>
    </xf>
    <xf numFmtId="49" fontId="29" fillId="50" borderId="26" xfId="0" applyNumberFormat="1" applyFont="1" applyFill="1" applyBorder="1" applyAlignment="1" applyProtection="1">
      <alignment horizontal="center" vertical="center" wrapText="1"/>
      <protection/>
    </xf>
    <xf numFmtId="49" fontId="29" fillId="50" borderId="41" xfId="0" applyNumberFormat="1" applyFont="1" applyFill="1" applyBorder="1" applyAlignment="1" applyProtection="1">
      <alignment horizontal="center" vertical="center" wrapText="1"/>
      <protection/>
    </xf>
    <xf numFmtId="49" fontId="29" fillId="50" borderId="25" xfId="0" applyNumberFormat="1" applyFont="1" applyFill="1" applyBorder="1" applyAlignment="1" applyProtection="1">
      <alignment horizontal="center" vertical="center" wrapText="1"/>
      <protection/>
    </xf>
    <xf numFmtId="0" fontId="19" fillId="50" borderId="0" xfId="0" applyNumberFormat="1" applyFont="1" applyFill="1" applyBorder="1" applyAlignment="1">
      <alignment horizontal="center" vertical="center"/>
    </xf>
    <xf numFmtId="49" fontId="19" fillId="50" borderId="0" xfId="0" applyNumberFormat="1" applyFont="1" applyFill="1" applyBorder="1" applyAlignment="1">
      <alignment horizontal="center" wrapText="1"/>
    </xf>
    <xf numFmtId="49" fontId="19" fillId="50" borderId="0" xfId="0" applyNumberFormat="1" applyFont="1" applyFill="1" applyBorder="1" applyAlignment="1">
      <alignment horizontal="center" vertical="center"/>
    </xf>
    <xf numFmtId="49" fontId="186" fillId="50" borderId="26" xfId="0" applyNumberFormat="1" applyFont="1" applyFill="1" applyBorder="1" applyAlignment="1" applyProtection="1">
      <alignment horizontal="center" vertical="center" wrapText="1"/>
      <protection/>
    </xf>
    <xf numFmtId="49" fontId="186" fillId="50" borderId="25" xfId="0" applyNumberFormat="1" applyFont="1" applyFill="1" applyBorder="1" applyAlignment="1" applyProtection="1">
      <alignment horizontal="center" vertical="center" wrapText="1"/>
      <protection/>
    </xf>
    <xf numFmtId="49" fontId="187" fillId="50" borderId="0" xfId="0" applyNumberFormat="1" applyFont="1" applyFill="1" applyBorder="1" applyAlignment="1" applyProtection="1">
      <alignment horizontal="center" vertical="center" wrapText="1"/>
      <protection/>
    </xf>
    <xf numFmtId="49" fontId="187" fillId="50" borderId="0" xfId="0" applyNumberFormat="1" applyFont="1" applyFill="1" applyBorder="1" applyAlignment="1">
      <alignment horizontal="center" vertical="center" wrapText="1"/>
    </xf>
    <xf numFmtId="49" fontId="8" fillId="50" borderId="0" xfId="0" applyNumberFormat="1" applyFont="1" applyFill="1" applyAlignment="1">
      <alignment horizontal="left"/>
    </xf>
    <xf numFmtId="0" fontId="7" fillId="50" borderId="0" xfId="0" applyNumberFormat="1" applyFont="1" applyFill="1" applyAlignment="1">
      <alignment horizontal="center"/>
    </xf>
    <xf numFmtId="0" fontId="12" fillId="50" borderId="0" xfId="0" applyNumberFormat="1" applyFont="1" applyFill="1" applyAlignment="1">
      <alignment horizontal="center" wrapText="1"/>
    </xf>
    <xf numFmtId="49" fontId="12" fillId="50" borderId="0" xfId="0" applyNumberFormat="1" applyFont="1" applyFill="1" applyAlignment="1">
      <alignment horizontal="center" wrapText="1"/>
    </xf>
    <xf numFmtId="49" fontId="7" fillId="50" borderId="0" xfId="0" applyNumberFormat="1" applyFont="1" applyFill="1" applyAlignment="1">
      <alignment horizontal="center"/>
    </xf>
    <xf numFmtId="49" fontId="182" fillId="50" borderId="26" xfId="0" applyNumberFormat="1" applyFont="1" applyFill="1" applyBorder="1" applyAlignment="1" applyProtection="1">
      <alignment horizontal="center" vertical="center" wrapText="1"/>
      <protection/>
    </xf>
    <xf numFmtId="49" fontId="182" fillId="50" borderId="25" xfId="0" applyNumberFormat="1" applyFont="1" applyFill="1" applyBorder="1" applyAlignment="1" applyProtection="1">
      <alignment horizontal="center" vertical="center" wrapText="1"/>
      <protection/>
    </xf>
    <xf numFmtId="0" fontId="28" fillId="50" borderId="0" xfId="0" applyNumberFormat="1" applyFont="1" applyFill="1" applyBorder="1" applyAlignment="1">
      <alignment horizontal="center" vertical="center"/>
    </xf>
    <xf numFmtId="49" fontId="0" fillId="50" borderId="0" xfId="0" applyNumberFormat="1" applyFont="1" applyFill="1" applyBorder="1" applyAlignment="1">
      <alignment/>
    </xf>
    <xf numFmtId="49" fontId="112" fillId="50" borderId="21" xfId="0" applyNumberFormat="1" applyFont="1" applyFill="1" applyBorder="1" applyAlignment="1">
      <alignment horizontal="center" vertical="center" wrapText="1"/>
    </xf>
    <xf numFmtId="49" fontId="112" fillId="50" borderId="38" xfId="0" applyNumberFormat="1" applyFont="1" applyFill="1" applyBorder="1" applyAlignment="1">
      <alignment horizontal="center" vertical="center" wrapText="1"/>
    </xf>
    <xf numFmtId="49" fontId="112" fillId="50" borderId="23" xfId="0" applyNumberFormat="1" applyFont="1" applyFill="1" applyBorder="1" applyAlignment="1">
      <alignment horizontal="center" vertical="center" wrapText="1"/>
    </xf>
    <xf numFmtId="49" fontId="112" fillId="50" borderId="26" xfId="0" applyNumberFormat="1" applyFont="1" applyFill="1" applyBorder="1" applyAlignment="1" applyProtection="1">
      <alignment horizontal="center" vertical="center" wrapText="1"/>
      <protection/>
    </xf>
    <xf numFmtId="49" fontId="112" fillId="50" borderId="41" xfId="0" applyNumberFormat="1" applyFont="1" applyFill="1" applyBorder="1" applyAlignment="1" applyProtection="1">
      <alignment horizontal="center" vertical="center" wrapText="1"/>
      <protection/>
    </xf>
    <xf numFmtId="49" fontId="112" fillId="50" borderId="25"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49" fontId="23" fillId="50" borderId="22" xfId="0" applyNumberFormat="1" applyFont="1" applyFill="1" applyBorder="1" applyAlignment="1">
      <alignment/>
    </xf>
    <xf numFmtId="49" fontId="112" fillId="50" borderId="21" xfId="0" applyNumberFormat="1" applyFont="1" applyFill="1" applyBorder="1" applyAlignment="1" applyProtection="1">
      <alignment horizontal="center" vertical="center" wrapText="1"/>
      <protection/>
    </xf>
    <xf numFmtId="49" fontId="112" fillId="50" borderId="20" xfId="0" applyNumberFormat="1" applyFont="1" applyFill="1" applyBorder="1" applyAlignment="1" applyProtection="1">
      <alignment horizontal="center" vertical="center" wrapText="1"/>
      <protection/>
    </xf>
    <xf numFmtId="49" fontId="112" fillId="50" borderId="35" xfId="0" applyNumberFormat="1" applyFont="1" applyFill="1" applyBorder="1" applyAlignment="1" applyProtection="1">
      <alignment horizontal="center" vertical="center" wrapText="1"/>
      <protection/>
    </xf>
    <xf numFmtId="49" fontId="112" fillId="50" borderId="36" xfId="0" applyNumberFormat="1" applyFont="1" applyFill="1" applyBorder="1" applyAlignment="1">
      <alignment horizontal="center" vertical="center" wrapText="1"/>
    </xf>
    <xf numFmtId="49" fontId="112" fillId="50" borderId="27" xfId="0" applyNumberFormat="1" applyFont="1" applyFill="1" applyBorder="1" applyAlignment="1">
      <alignment horizontal="center" vertical="center" wrapText="1"/>
    </xf>
    <xf numFmtId="49" fontId="112" fillId="50" borderId="37" xfId="0" applyNumberFormat="1" applyFont="1" applyFill="1" applyBorder="1" applyAlignment="1">
      <alignment horizontal="center" vertical="center" wrapText="1"/>
    </xf>
    <xf numFmtId="49" fontId="112" fillId="50" borderId="19" xfId="0" applyNumberFormat="1" applyFont="1" applyFill="1" applyBorder="1" applyAlignment="1" applyProtection="1">
      <alignment horizontal="center" vertical="center" wrapText="1"/>
      <protection/>
    </xf>
    <xf numFmtId="49" fontId="112" fillId="50" borderId="36" xfId="0" applyNumberFormat="1" applyFont="1" applyFill="1" applyBorder="1" applyAlignment="1" applyProtection="1">
      <alignment horizontal="center" vertical="center" wrapText="1"/>
      <protection/>
    </xf>
    <xf numFmtId="49" fontId="112" fillId="50" borderId="40" xfId="0" applyNumberFormat="1" applyFont="1" applyFill="1" applyBorder="1" applyAlignment="1">
      <alignment horizontal="center" vertical="center" wrapText="1"/>
    </xf>
    <xf numFmtId="1" fontId="122" fillId="50" borderId="26" xfId="0" applyNumberFormat="1" applyFont="1" applyFill="1" applyBorder="1" applyAlignment="1">
      <alignment horizontal="center" vertical="center"/>
    </xf>
    <xf numFmtId="1" fontId="122" fillId="50" borderId="41" xfId="0" applyNumberFormat="1" applyFont="1" applyFill="1" applyBorder="1" applyAlignment="1">
      <alignment horizontal="center" vertical="center"/>
    </xf>
    <xf numFmtId="1" fontId="122" fillId="50" borderId="25" xfId="0" applyNumberFormat="1" applyFont="1" applyFill="1" applyBorder="1" applyAlignment="1">
      <alignment horizontal="center" vertical="center"/>
    </xf>
    <xf numFmtId="49" fontId="112" fillId="50" borderId="20" xfId="0" applyNumberFormat="1" applyFont="1" applyFill="1" applyBorder="1" applyAlignment="1">
      <alignment horizontal="center" vertical="center" wrapText="1"/>
    </xf>
    <xf numFmtId="49" fontId="122" fillId="50" borderId="26" xfId="0" applyNumberFormat="1" applyFont="1" applyFill="1" applyBorder="1" applyAlignment="1" applyProtection="1">
      <alignment horizontal="center" vertical="center" wrapText="1"/>
      <protection/>
    </xf>
    <xf numFmtId="49" fontId="122" fillId="50" borderId="41" xfId="0" applyNumberFormat="1" applyFont="1" applyFill="1" applyBorder="1" applyAlignment="1">
      <alignment horizontal="center" vertical="center" wrapText="1"/>
    </xf>
    <xf numFmtId="49" fontId="122" fillId="50" borderId="25" xfId="0" applyNumberFormat="1" applyFont="1" applyFill="1" applyBorder="1" applyAlignment="1">
      <alignment horizontal="center" vertical="center" wrapText="1"/>
    </xf>
    <xf numFmtId="49" fontId="122" fillId="50" borderId="20" xfId="0" applyNumberFormat="1" applyFont="1" applyFill="1" applyBorder="1" applyAlignment="1" applyProtection="1">
      <alignment horizontal="center" vertical="center" wrapText="1"/>
      <protection/>
    </xf>
    <xf numFmtId="3" fontId="23" fillId="50" borderId="0" xfId="0" applyNumberFormat="1" applyFont="1" applyFill="1" applyBorder="1" applyAlignment="1">
      <alignment horizontal="center" vertical="center"/>
    </xf>
    <xf numFmtId="0" fontId="19" fillId="50" borderId="0" xfId="0" applyNumberFormat="1" applyFont="1" applyFill="1" applyBorder="1" applyAlignment="1">
      <alignment horizontal="center" wrapText="1"/>
    </xf>
    <xf numFmtId="0" fontId="122" fillId="50" borderId="20" xfId="0" applyNumberFormat="1" applyFont="1" applyFill="1" applyBorder="1" applyAlignment="1">
      <alignment horizontal="center" vertical="center" wrapText="1"/>
    </xf>
    <xf numFmtId="49" fontId="112" fillId="50" borderId="35" xfId="0" applyNumberFormat="1" applyFont="1" applyFill="1" applyBorder="1" applyAlignment="1">
      <alignment horizontal="center" vertical="center" wrapText="1"/>
    </xf>
    <xf numFmtId="49" fontId="112" fillId="50" borderId="24" xfId="0" applyNumberFormat="1" applyFont="1" applyFill="1" applyBorder="1" applyAlignment="1">
      <alignment horizontal="center" vertical="center" wrapText="1"/>
    </xf>
    <xf numFmtId="49" fontId="188" fillId="50" borderId="20" xfId="0" applyNumberFormat="1" applyFont="1" applyFill="1" applyBorder="1" applyAlignment="1" applyProtection="1">
      <alignment horizontal="center" vertical="center" wrapText="1"/>
      <protection/>
    </xf>
    <xf numFmtId="49" fontId="19" fillId="0" borderId="0" xfId="0" applyNumberFormat="1" applyFont="1" applyFill="1" applyAlignment="1">
      <alignment horizontal="center"/>
    </xf>
    <xf numFmtId="49" fontId="19" fillId="0" borderId="0" xfId="0" applyNumberFormat="1" applyFont="1" applyFill="1" applyAlignment="1">
      <alignment horizontal="center" wrapText="1"/>
    </xf>
    <xf numFmtId="0" fontId="38" fillId="0" borderId="0" xfId="0" applyNumberFormat="1" applyFont="1" applyFill="1" applyAlignment="1">
      <alignment horizontal="center"/>
    </xf>
    <xf numFmtId="49" fontId="8" fillId="0" borderId="20" xfId="0" applyNumberFormat="1" applyFont="1" applyFill="1" applyBorder="1" applyAlignment="1">
      <alignment horizontal="center" vertical="center" wrapText="1"/>
    </xf>
    <xf numFmtId="1" fontId="8" fillId="0" borderId="20" xfId="0" applyNumberFormat="1" applyFont="1" applyFill="1" applyBorder="1" applyAlignment="1">
      <alignment horizontal="center" vertical="center"/>
    </xf>
    <xf numFmtId="49" fontId="8" fillId="0" borderId="20" xfId="0" applyNumberFormat="1" applyFont="1" applyFill="1" applyBorder="1" applyAlignment="1" applyProtection="1">
      <alignment horizontal="center" vertical="center" wrapText="1"/>
      <protection/>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0" fontId="34" fillId="0" borderId="0" xfId="0" applyNumberFormat="1" applyFont="1" applyFill="1" applyAlignment="1">
      <alignment horizontal="left"/>
    </xf>
    <xf numFmtId="0" fontId="36"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1" fillId="0"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wrapText="1"/>
    </xf>
    <xf numFmtId="49" fontId="173" fillId="50" borderId="26" xfId="0" applyNumberFormat="1" applyFont="1" applyFill="1" applyBorder="1" applyAlignment="1" applyProtection="1">
      <alignment horizontal="center" vertical="center" wrapText="1"/>
      <protection/>
    </xf>
    <xf numFmtId="49" fontId="173" fillId="50" borderId="41"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0" fillId="0" borderId="0" xfId="0" applyNumberFormat="1" applyFont="1" applyFill="1" applyAlignment="1">
      <alignment horizontal="center"/>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0" fontId="8" fillId="0" borderId="0" xfId="0" applyNumberFormat="1" applyFont="1" applyFill="1" applyAlignment="1">
      <alignment horizontal="left"/>
    </xf>
    <xf numFmtId="49" fontId="180" fillId="50" borderId="26" xfId="0" applyNumberFormat="1" applyFont="1" applyFill="1" applyBorder="1" applyAlignment="1" applyProtection="1">
      <alignment horizontal="center" vertical="center" wrapText="1"/>
      <protection/>
    </xf>
    <xf numFmtId="49" fontId="180" fillId="50" borderId="25"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23" fillId="0" borderId="0" xfId="0" applyNumberFormat="1" applyFont="1" applyFill="1" applyBorder="1" applyAlignment="1">
      <alignment horizontal="center"/>
    </xf>
    <xf numFmtId="49" fontId="26" fillId="0" borderId="44"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0" fontId="30" fillId="0" borderId="0" xfId="143" applyNumberFormat="1" applyFont="1" applyFill="1" applyBorder="1" applyAlignment="1">
      <alignment horizontal="center" wrapText="1"/>
      <protection/>
    </xf>
    <xf numFmtId="0" fontId="30" fillId="0" borderId="0" xfId="143" applyNumberFormat="1" applyFont="1" applyFill="1" applyAlignment="1">
      <alignment horizontal="center"/>
      <protection/>
    </xf>
    <xf numFmtId="0" fontId="36" fillId="50" borderId="0" xfId="143" applyNumberFormat="1" applyFont="1" applyFill="1" applyBorder="1" applyAlignment="1">
      <alignment horizontal="center" wrapText="1"/>
      <protection/>
    </xf>
    <xf numFmtId="0" fontId="30" fillId="50" borderId="0" xfId="143" applyNumberFormat="1" applyFont="1" applyFill="1" applyBorder="1" applyAlignment="1">
      <alignment horizontal="center" wrapText="1"/>
      <protection/>
    </xf>
    <xf numFmtId="0" fontId="34" fillId="0" borderId="0" xfId="143" applyNumberFormat="1" applyFont="1" applyFill="1" applyAlignment="1">
      <alignment horizontal="center" wrapText="1"/>
      <protection/>
    </xf>
    <xf numFmtId="0" fontId="21" fillId="50" borderId="20" xfId="143" applyNumberFormat="1" applyFont="1" applyFill="1" applyBorder="1" applyAlignment="1">
      <alignment horizontal="center" vertical="center" wrapText="1"/>
      <protection/>
    </xf>
    <xf numFmtId="49" fontId="10" fillId="50" borderId="26" xfId="0" applyNumberFormat="1" applyFont="1" applyFill="1" applyBorder="1" applyAlignment="1">
      <alignment horizontal="center" vertical="center"/>
    </xf>
    <xf numFmtId="49" fontId="10" fillId="50" borderId="25" xfId="0" applyNumberFormat="1" applyFont="1" applyFill="1" applyBorder="1" applyAlignment="1">
      <alignment horizontal="center" vertical="center"/>
    </xf>
    <xf numFmtId="49" fontId="10" fillId="50" borderId="26" xfId="143" applyNumberFormat="1" applyFont="1" applyFill="1" applyBorder="1" applyAlignment="1">
      <alignment horizontal="center" vertical="center" wrapText="1"/>
      <protection/>
    </xf>
    <xf numFmtId="49" fontId="10" fillId="50" borderId="41" xfId="143" applyNumberFormat="1" applyFont="1" applyFill="1" applyBorder="1" applyAlignment="1">
      <alignment horizontal="center" vertical="center" wrapText="1"/>
      <protection/>
    </xf>
    <xf numFmtId="49" fontId="10" fillId="50" borderId="25" xfId="143" applyNumberFormat="1" applyFont="1" applyFill="1" applyBorder="1" applyAlignment="1">
      <alignment horizontal="center" vertical="center" wrapText="1"/>
      <protection/>
    </xf>
    <xf numFmtId="49" fontId="32" fillId="50" borderId="25" xfId="143" applyNumberFormat="1" applyFont="1" applyFill="1" applyBorder="1" applyAlignment="1">
      <alignment horizontal="center" vertical="center" wrapText="1"/>
      <protection/>
    </xf>
    <xf numFmtId="49" fontId="12" fillId="50" borderId="0" xfId="143" applyNumberFormat="1" applyFont="1" applyFill="1" applyBorder="1" applyAlignment="1">
      <alignment horizontal="left" vertical="center" wrapText="1"/>
      <protection/>
    </xf>
    <xf numFmtId="49" fontId="23" fillId="50" borderId="22" xfId="143" applyNumberFormat="1" applyFont="1" applyFill="1" applyBorder="1" applyAlignment="1">
      <alignment horizontal="center" vertical="center"/>
      <protection/>
    </xf>
    <xf numFmtId="0" fontId="10" fillId="50" borderId="35" xfId="143" applyNumberFormat="1" applyFont="1" applyFill="1" applyBorder="1" applyAlignment="1">
      <alignment horizontal="center" vertical="center" wrapText="1"/>
      <protection/>
    </xf>
    <xf numFmtId="0" fontId="10" fillId="50" borderId="36" xfId="143" applyNumberFormat="1" applyFont="1" applyFill="1" applyBorder="1" applyAlignment="1">
      <alignment horizontal="center" vertical="center" wrapText="1"/>
      <protection/>
    </xf>
    <xf numFmtId="0" fontId="10" fillId="50" borderId="24" xfId="143" applyNumberFormat="1" applyFont="1" applyFill="1" applyBorder="1" applyAlignment="1">
      <alignment horizontal="center" vertical="center" wrapText="1"/>
      <protection/>
    </xf>
    <xf numFmtId="0" fontId="10" fillId="50" borderId="40" xfId="143" applyNumberFormat="1" applyFont="1" applyFill="1" applyBorder="1" applyAlignment="1">
      <alignment horizontal="center" vertical="center" wrapText="1"/>
      <protection/>
    </xf>
    <xf numFmtId="49" fontId="10" fillId="50" borderId="20" xfId="143" applyNumberFormat="1" applyFont="1" applyFill="1" applyBorder="1" applyAlignment="1">
      <alignment horizontal="center" vertical="center" wrapText="1"/>
      <protection/>
    </xf>
    <xf numFmtId="49" fontId="19" fillId="50" borderId="0" xfId="143" applyNumberFormat="1" applyFont="1" applyFill="1" applyAlignment="1">
      <alignment horizontal="center" vertical="center" wrapText="1"/>
      <protection/>
    </xf>
    <xf numFmtId="0" fontId="12" fillId="50" borderId="0" xfId="143" applyNumberFormat="1" applyFont="1" applyFill="1" applyBorder="1" applyAlignment="1">
      <alignment horizontal="left" vertical="center" wrapText="1"/>
      <protection/>
    </xf>
    <xf numFmtId="0" fontId="38" fillId="50" borderId="0" xfId="143" applyNumberFormat="1" applyFont="1" applyFill="1" applyAlignment="1">
      <alignment horizontal="center"/>
      <protection/>
    </xf>
    <xf numFmtId="49" fontId="8" fillId="50" borderId="0" xfId="143" applyNumberFormat="1" applyFont="1" applyFill="1" applyBorder="1" applyAlignment="1">
      <alignment horizontal="left" vertical="center" wrapText="1"/>
      <protection/>
    </xf>
    <xf numFmtId="49" fontId="0" fillId="0" borderId="22" xfId="143" applyNumberFormat="1" applyFont="1" applyFill="1" applyBorder="1" applyAlignment="1">
      <alignment horizontal="center"/>
      <protection/>
    </xf>
    <xf numFmtId="49" fontId="23" fillId="0" borderId="0" xfId="143" applyNumberFormat="1" applyFont="1" applyFill="1" applyAlignment="1">
      <alignment horizontal="center"/>
      <protection/>
    </xf>
    <xf numFmtId="49" fontId="27" fillId="0" borderId="0" xfId="143" applyNumberFormat="1" applyFont="1" applyFill="1" applyAlignment="1">
      <alignment horizontal="center"/>
      <protection/>
    </xf>
    <xf numFmtId="49" fontId="26" fillId="0" borderId="26" xfId="143" applyNumberFormat="1" applyFont="1" applyFill="1" applyBorder="1" applyAlignment="1">
      <alignment horizontal="center" vertical="center" wrapText="1"/>
      <protection/>
    </xf>
    <xf numFmtId="49" fontId="26" fillId="0" borderId="25" xfId="143" applyNumberFormat="1" applyFont="1" applyFill="1" applyBorder="1" applyAlignment="1">
      <alignment horizontal="center" vertical="center" wrapText="1"/>
      <protection/>
    </xf>
    <xf numFmtId="49" fontId="8" fillId="50" borderId="26" xfId="143" applyNumberFormat="1" applyFont="1" applyFill="1" applyBorder="1" applyAlignment="1">
      <alignment horizontal="center"/>
      <protection/>
    </xf>
    <xf numFmtId="49" fontId="8" fillId="50" borderId="25" xfId="143" applyNumberFormat="1" applyFont="1" applyFill="1" applyBorder="1" applyAlignment="1">
      <alignment horizontal="center"/>
      <protection/>
    </xf>
    <xf numFmtId="3" fontId="23" fillId="0" borderId="19" xfId="143" applyNumberFormat="1" applyFont="1" applyFill="1" applyBorder="1" applyAlignment="1">
      <alignment horizontal="center" vertical="center" wrapText="1"/>
      <protection/>
    </xf>
    <xf numFmtId="0" fontId="19" fillId="0" borderId="0" xfId="143" applyNumberFormat="1" applyFont="1" applyFill="1" applyBorder="1" applyAlignment="1">
      <alignment horizontal="center" vertical="center" wrapText="1"/>
      <protection/>
    </xf>
    <xf numFmtId="49" fontId="10" fillId="0" borderId="22" xfId="143" applyNumberFormat="1" applyFont="1" applyFill="1" applyBorder="1" applyAlignment="1">
      <alignment horizontal="center" vertical="center" wrapText="1"/>
      <protection/>
    </xf>
    <xf numFmtId="49" fontId="0" fillId="0" borderId="20" xfId="143" applyNumberFormat="1" applyFont="1" applyFill="1" applyBorder="1" applyAlignment="1">
      <alignment horizontal="center"/>
      <protection/>
    </xf>
    <xf numFmtId="49" fontId="10" fillId="0" borderId="38" xfId="143" applyNumberFormat="1" applyFont="1" applyFill="1" applyBorder="1" applyAlignment="1">
      <alignment horizontal="center" vertical="center" wrapText="1"/>
      <protection/>
    </xf>
    <xf numFmtId="49" fontId="10" fillId="0" borderId="41" xfId="143" applyNumberFormat="1" applyFont="1" applyFill="1" applyBorder="1" applyAlignment="1">
      <alignment horizontal="center" vertical="center" wrapText="1"/>
      <protection/>
    </xf>
    <xf numFmtId="49" fontId="10" fillId="0" borderId="25" xfId="143" applyNumberFormat="1" applyFont="1" applyFill="1" applyBorder="1" applyAlignment="1">
      <alignment horizontal="center" vertical="center" wrapText="1"/>
      <protection/>
    </xf>
    <xf numFmtId="49" fontId="10" fillId="0" borderId="20" xfId="143" applyNumberFormat="1" applyFont="1" applyFill="1" applyBorder="1" applyAlignment="1">
      <alignment horizontal="center" vertical="center" wrapText="1"/>
      <protection/>
    </xf>
    <xf numFmtId="49" fontId="7" fillId="0" borderId="0" xfId="143" applyNumberFormat="1" applyFont="1" applyFill="1" applyAlignment="1">
      <alignment horizontal="center" vertical="top" wrapText="1"/>
      <protection/>
    </xf>
    <xf numFmtId="49" fontId="0" fillId="0" borderId="0" xfId="143" applyNumberFormat="1" applyFont="1" applyFill="1" applyBorder="1" applyAlignment="1">
      <alignment horizontal="left"/>
      <protection/>
    </xf>
    <xf numFmtId="49" fontId="7" fillId="0" borderId="0" xfId="143" applyNumberFormat="1" applyFont="1" applyFill="1" applyBorder="1" applyAlignment="1">
      <alignment horizontal="left"/>
      <protection/>
    </xf>
    <xf numFmtId="49" fontId="0" fillId="0" borderId="0" xfId="143" applyNumberFormat="1" applyFont="1" applyFill="1" applyAlignment="1">
      <alignment horizontal="left" wrapText="1"/>
      <protection/>
    </xf>
    <xf numFmtId="49" fontId="0" fillId="0" borderId="0" xfId="143" applyNumberFormat="1" applyFont="1" applyFill="1" applyAlignment="1">
      <alignment horizontal="left" wrapText="1"/>
      <protection/>
    </xf>
    <xf numFmtId="0" fontId="7" fillId="0" borderId="0" xfId="143" applyNumberFormat="1" applyFont="1" applyFill="1" applyBorder="1" applyAlignment="1">
      <alignment horizontal="left" wrapText="1"/>
      <protection/>
    </xf>
    <xf numFmtId="0" fontId="0" fillId="0" borderId="0" xfId="143" applyNumberFormat="1" applyFont="1" applyFill="1" applyBorder="1" applyAlignment="1">
      <alignment horizontal="left" wrapText="1"/>
      <protection/>
    </xf>
    <xf numFmtId="49" fontId="23" fillId="0" borderId="0" xfId="143" applyNumberFormat="1" applyFont="1" applyFill="1" applyBorder="1" applyAlignment="1">
      <alignment horizontal="left"/>
      <protection/>
    </xf>
    <xf numFmtId="49" fontId="7" fillId="0" borderId="0" xfId="143" applyNumberFormat="1" applyFont="1" applyFill="1" applyBorder="1" applyAlignment="1">
      <alignment horizontal="left" wrapText="1"/>
      <protection/>
    </xf>
    <xf numFmtId="49" fontId="0" fillId="0" borderId="0" xfId="143" applyNumberFormat="1" applyFont="1" applyFill="1" applyAlignment="1">
      <alignment horizontal="left"/>
      <protection/>
    </xf>
    <xf numFmtId="49" fontId="0" fillId="0" borderId="0" xfId="143" applyNumberFormat="1" applyFont="1" applyFill="1" applyAlignment="1">
      <alignment horizontal="left"/>
      <protection/>
    </xf>
    <xf numFmtId="0" fontId="7" fillId="0" borderId="0" xfId="143" applyNumberFormat="1" applyFont="1" applyFill="1" applyAlignment="1">
      <alignment horizontal="center"/>
      <protection/>
    </xf>
    <xf numFmtId="49" fontId="19" fillId="0" borderId="0" xfId="143" applyNumberFormat="1" applyFont="1" applyFill="1" applyBorder="1" applyAlignment="1">
      <alignment horizontal="center" vertical="center" wrapText="1"/>
      <protection/>
    </xf>
    <xf numFmtId="0" fontId="7" fillId="0" borderId="0" xfId="143" applyFont="1" applyFill="1" applyAlignment="1">
      <alignment horizontal="center"/>
      <protection/>
    </xf>
    <xf numFmtId="0" fontId="27" fillId="0" borderId="22" xfId="143" applyNumberFormat="1" applyFont="1" applyFill="1" applyBorder="1" applyAlignment="1">
      <alignment horizontal="center" vertical="center"/>
      <protection/>
    </xf>
    <xf numFmtId="0" fontId="10" fillId="0" borderId="35" xfId="143" applyNumberFormat="1" applyFont="1" applyFill="1" applyBorder="1" applyAlignment="1">
      <alignment horizontal="center" vertical="center" wrapText="1"/>
      <protection/>
    </xf>
    <xf numFmtId="0" fontId="10" fillId="0" borderId="36" xfId="143" applyNumberFormat="1" applyFont="1" applyFill="1" applyBorder="1" applyAlignment="1">
      <alignment horizontal="center" vertical="center" wrapText="1"/>
      <protection/>
    </xf>
    <xf numFmtId="0" fontId="10" fillId="0" borderId="24" xfId="143" applyNumberFormat="1" applyFont="1" applyFill="1" applyBorder="1" applyAlignment="1">
      <alignment horizontal="center" vertical="center" wrapText="1"/>
      <protection/>
    </xf>
    <xf numFmtId="0" fontId="10" fillId="0" borderId="40" xfId="143" applyNumberFormat="1" applyFont="1" applyFill="1" applyBorder="1" applyAlignment="1">
      <alignment horizontal="center" vertical="center" wrapText="1"/>
      <protection/>
    </xf>
    <xf numFmtId="49" fontId="10" fillId="0" borderId="26" xfId="143" applyNumberFormat="1" applyFont="1" applyFill="1" applyBorder="1" applyAlignment="1">
      <alignment horizontal="center" vertical="center" wrapText="1"/>
      <protection/>
    </xf>
    <xf numFmtId="49" fontId="8" fillId="0" borderId="20" xfId="143" applyNumberFormat="1" applyFont="1" applyFill="1" applyBorder="1" applyAlignment="1">
      <alignment horizontal="center" vertical="center" wrapText="1"/>
      <protection/>
    </xf>
    <xf numFmtId="49" fontId="18" fillId="0" borderId="0" xfId="143" applyNumberFormat="1" applyFont="1" applyFill="1" applyBorder="1" applyAlignment="1">
      <alignment wrapText="1"/>
      <protection/>
    </xf>
    <xf numFmtId="0" fontId="30" fillId="0" borderId="0" xfId="143" applyFont="1" applyFill="1" applyAlignment="1">
      <alignment horizontal="center"/>
      <protection/>
    </xf>
    <xf numFmtId="49" fontId="21" fillId="0" borderId="20" xfId="143" applyNumberFormat="1" applyFont="1" applyFill="1" applyBorder="1" applyAlignment="1">
      <alignment horizontal="center" wrapText="1"/>
      <protection/>
    </xf>
    <xf numFmtId="49" fontId="8" fillId="47" borderId="26" xfId="0" applyNumberFormat="1" applyFont="1" applyFill="1" applyBorder="1" applyAlignment="1">
      <alignment horizontal="center"/>
    </xf>
    <xf numFmtId="49" fontId="8" fillId="47" borderId="25" xfId="0" applyNumberFormat="1" applyFont="1" applyFill="1" applyBorder="1" applyAlignment="1">
      <alignment horizontal="center"/>
    </xf>
    <xf numFmtId="0" fontId="36" fillId="0" borderId="0" xfId="143" applyNumberFormat="1" applyFont="1" applyFill="1" applyBorder="1" applyAlignment="1">
      <alignment horizontal="center"/>
      <protection/>
    </xf>
    <xf numFmtId="0" fontId="30" fillId="0" borderId="0" xfId="143" applyNumberFormat="1" applyFont="1" applyFill="1" applyBorder="1" applyAlignment="1">
      <alignment horizontal="center"/>
      <protection/>
    </xf>
    <xf numFmtId="49" fontId="30" fillId="0" borderId="0" xfId="143" applyNumberFormat="1" applyFont="1" applyFill="1" applyBorder="1" applyAlignment="1">
      <alignment horizontal="center" wrapText="1"/>
      <protection/>
    </xf>
    <xf numFmtId="49" fontId="18" fillId="0" borderId="0" xfId="143" applyNumberFormat="1" applyFont="1" applyFill="1" applyBorder="1" applyAlignment="1">
      <alignment horizontal="center" wrapText="1"/>
      <protection/>
    </xf>
    <xf numFmtId="49" fontId="7" fillId="0" borderId="0" xfId="143" applyNumberFormat="1" applyFont="1" applyFill="1" applyAlignment="1">
      <alignment horizontal="left" wrapText="1"/>
      <protection/>
    </xf>
    <xf numFmtId="49" fontId="23" fillId="0" borderId="22" xfId="143" applyNumberFormat="1" applyFont="1" applyFill="1" applyBorder="1" applyAlignment="1">
      <alignment horizontal="left"/>
      <protection/>
    </xf>
    <xf numFmtId="49" fontId="0" fillId="0" borderId="20" xfId="143" applyNumberFormat="1" applyFont="1" applyFill="1" applyBorder="1" applyAlignment="1">
      <alignment horizontal="center" vertical="center"/>
      <protection/>
    </xf>
    <xf numFmtId="49" fontId="0" fillId="0" borderId="0" xfId="143" applyNumberFormat="1" applyFont="1" applyFill="1" applyAlignment="1">
      <alignment horizontal="justify" wrapText="1"/>
      <protection/>
    </xf>
    <xf numFmtId="49" fontId="0" fillId="0" borderId="0" xfId="143" applyNumberFormat="1" applyFont="1" applyFill="1" applyAlignment="1">
      <alignment horizontal="justify" wrapText="1"/>
      <protection/>
    </xf>
    <xf numFmtId="0" fontId="7" fillId="0" borderId="0" xfId="143" applyNumberFormat="1" applyFont="1" applyFill="1" applyAlignment="1">
      <alignment horizontal="left" wrapText="1"/>
      <protection/>
    </xf>
    <xf numFmtId="49" fontId="19" fillId="0" borderId="0" xfId="143" applyNumberFormat="1" applyFont="1" applyFill="1" applyAlignment="1">
      <alignment horizontal="center" wrapText="1"/>
      <protection/>
    </xf>
    <xf numFmtId="0" fontId="19" fillId="0" borderId="0" xfId="143" applyNumberFormat="1" applyFont="1" applyFill="1" applyAlignment="1">
      <alignment horizontal="center" wrapText="1"/>
      <protection/>
    </xf>
    <xf numFmtId="49" fontId="18" fillId="0" borderId="0" xfId="146" applyNumberFormat="1" applyFont="1" applyFill="1" applyBorder="1" applyAlignment="1">
      <alignment horizontal="left" wrapText="1"/>
      <protection/>
    </xf>
    <xf numFmtId="0" fontId="34" fillId="0" borderId="0" xfId="146" applyNumberFormat="1" applyFont="1" applyFill="1" applyAlignment="1">
      <alignment horizontal="center"/>
      <protection/>
    </xf>
    <xf numFmtId="0" fontId="30" fillId="0" borderId="0" xfId="146" applyNumberFormat="1" applyFont="1" applyFill="1" applyBorder="1" applyAlignment="1">
      <alignment horizontal="center"/>
      <protection/>
    </xf>
    <xf numFmtId="0" fontId="84" fillId="0" borderId="0" xfId="146" applyNumberFormat="1" applyFont="1" applyFill="1" applyAlignment="1">
      <alignment horizontal="center"/>
      <protection/>
    </xf>
    <xf numFmtId="0" fontId="85" fillId="0" borderId="0" xfId="146" applyNumberFormat="1" applyFont="1" applyFill="1" applyAlignment="1">
      <alignment horizontal="center"/>
      <protection/>
    </xf>
    <xf numFmtId="0" fontId="19" fillId="0" borderId="0" xfId="143" applyNumberFormat="1" applyFont="1" applyFill="1" applyAlignment="1">
      <alignment horizontal="center"/>
      <protection/>
    </xf>
    <xf numFmtId="49" fontId="10" fillId="0" borderId="26" xfId="0" applyNumberFormat="1" applyFont="1" applyBorder="1" applyAlignment="1">
      <alignment horizontal="center" wrapText="1"/>
    </xf>
    <xf numFmtId="49" fontId="10" fillId="0" borderId="25" xfId="0" applyNumberFormat="1" applyFont="1" applyBorder="1" applyAlignment="1">
      <alignment horizontal="center" wrapText="1"/>
    </xf>
    <xf numFmtId="0" fontId="36" fillId="0" borderId="0" xfId="146" applyNumberFormat="1" applyFont="1" applyFill="1" applyBorder="1" applyAlignment="1">
      <alignment horizontal="center" wrapText="1"/>
      <protection/>
    </xf>
    <xf numFmtId="0" fontId="36" fillId="0" borderId="19" xfId="146" applyNumberFormat="1" applyFont="1" applyFill="1" applyBorder="1" applyAlignment="1">
      <alignment horizontal="center"/>
      <protection/>
    </xf>
    <xf numFmtId="0" fontId="30" fillId="0" borderId="0" xfId="146" applyNumberFormat="1" applyFont="1" applyFill="1" applyBorder="1" applyAlignment="1">
      <alignment horizontal="center" wrapText="1"/>
      <protection/>
    </xf>
    <xf numFmtId="49" fontId="17" fillId="0" borderId="0" xfId="146" applyNumberFormat="1" applyFont="1" applyFill="1" applyBorder="1" applyAlignment="1">
      <alignment horizontal="center" wrapText="1"/>
      <protection/>
    </xf>
    <xf numFmtId="49" fontId="29" fillId="0" borderId="20" xfId="146" applyNumberFormat="1" applyFont="1" applyFill="1" applyBorder="1" applyAlignment="1">
      <alignment horizontal="center" vertical="center" wrapText="1" readingOrder="1"/>
      <protection/>
    </xf>
    <xf numFmtId="0" fontId="29" fillId="0" borderId="20" xfId="146" applyFont="1" applyFill="1" applyBorder="1" applyAlignment="1">
      <alignment horizontal="center" vertical="center" wrapText="1" readingOrder="1"/>
      <protection/>
    </xf>
    <xf numFmtId="49" fontId="19" fillId="0" borderId="0" xfId="146" applyNumberFormat="1" applyFont="1" applyFill="1" applyAlignment="1">
      <alignment horizontal="center" wrapText="1"/>
      <protection/>
    </xf>
    <xf numFmtId="0" fontId="38" fillId="0" borderId="0" xfId="146" applyNumberFormat="1" applyFont="1" applyFill="1" applyAlignment="1">
      <alignment horizontal="center"/>
      <protection/>
    </xf>
    <xf numFmtId="0" fontId="28" fillId="0" borderId="0" xfId="146" applyNumberFormat="1" applyFont="1" applyFill="1" applyAlignment="1">
      <alignment horizontal="center"/>
      <protection/>
    </xf>
    <xf numFmtId="49" fontId="29" fillId="0" borderId="35" xfId="146" applyNumberFormat="1" applyFont="1" applyFill="1" applyBorder="1" applyAlignment="1">
      <alignment horizontal="center" vertical="center" wrapText="1" readingOrder="1"/>
      <protection/>
    </xf>
    <xf numFmtId="49" fontId="29" fillId="0" borderId="36" xfId="146" applyNumberFormat="1" applyFont="1" applyFill="1" applyBorder="1" applyAlignment="1">
      <alignment horizontal="center" vertical="center" wrapText="1" readingOrder="1"/>
      <protection/>
    </xf>
    <xf numFmtId="49" fontId="29" fillId="0" borderId="24" xfId="146" applyNumberFormat="1" applyFont="1" applyFill="1" applyBorder="1" applyAlignment="1">
      <alignment horizontal="center" vertical="center" wrapText="1" readingOrder="1"/>
      <protection/>
    </xf>
    <xf numFmtId="49" fontId="29" fillId="0" borderId="40" xfId="146" applyNumberFormat="1" applyFont="1" applyFill="1" applyBorder="1" applyAlignment="1">
      <alignment horizontal="center" vertical="center" wrapText="1" readingOrder="1"/>
      <protection/>
    </xf>
    <xf numFmtId="49" fontId="0" fillId="0" borderId="0" xfId="0" applyNumberFormat="1" applyFont="1" applyFill="1" applyAlignment="1">
      <alignment horizontal="left"/>
    </xf>
    <xf numFmtId="49" fontId="24" fillId="0" borderId="0" xfId="146" applyNumberFormat="1" applyFont="1" applyFill="1" applyBorder="1" applyAlignment="1">
      <alignment horizontal="left" wrapText="1"/>
      <protection/>
    </xf>
    <xf numFmtId="49" fontId="34" fillId="0" borderId="0" xfId="146" applyNumberFormat="1" applyFont="1" applyFill="1" applyAlignment="1">
      <alignment horizontal="center"/>
      <protection/>
    </xf>
    <xf numFmtId="0" fontId="30" fillId="0" borderId="0" xfId="146" applyFont="1" applyFill="1" applyBorder="1" applyAlignment="1">
      <alignment horizontal="center"/>
      <protection/>
    </xf>
    <xf numFmtId="0" fontId="84" fillId="0" borderId="0" xfId="146" applyFont="1" applyFill="1" applyAlignment="1">
      <alignment horizontal="center"/>
      <protection/>
    </xf>
    <xf numFmtId="49" fontId="0" fillId="0" borderId="26" xfId="0" applyNumberFormat="1" applyFont="1" applyBorder="1" applyAlignment="1">
      <alignment horizontal="center" wrapText="1"/>
    </xf>
    <xf numFmtId="49" fontId="0" fillId="0" borderId="25" xfId="0" applyNumberFormat="1" applyFont="1" applyBorder="1" applyAlignment="1">
      <alignment horizontal="center" wrapText="1"/>
    </xf>
    <xf numFmtId="0" fontId="36" fillId="0" borderId="0" xfId="146" applyFont="1" applyFill="1" applyBorder="1" applyAlignment="1">
      <alignment horizontal="center" wrapText="1"/>
      <protection/>
    </xf>
    <xf numFmtId="0" fontId="30" fillId="0" borderId="0" xfId="146" applyFont="1" applyFill="1" applyBorder="1" applyAlignment="1">
      <alignment horizontal="center" wrapText="1"/>
      <protection/>
    </xf>
    <xf numFmtId="0" fontId="17" fillId="0" borderId="0" xfId="146" applyFont="1" applyFill="1" applyBorder="1" applyAlignment="1">
      <alignment horizontal="center" wrapText="1"/>
      <protection/>
    </xf>
    <xf numFmtId="0" fontId="13" fillId="0" borderId="20" xfId="146" applyFont="1" applyFill="1" applyBorder="1" applyAlignment="1">
      <alignment horizontal="center" vertical="center" wrapText="1"/>
      <protection/>
    </xf>
    <xf numFmtId="0" fontId="32" fillId="0" borderId="20" xfId="146" applyFont="1" applyFill="1" applyBorder="1" applyAlignment="1">
      <alignment horizontal="center" vertical="center"/>
      <protection/>
    </xf>
    <xf numFmtId="0" fontId="78" fillId="0" borderId="20" xfId="146" applyFont="1" applyFill="1" applyBorder="1" applyAlignment="1">
      <alignment horizontal="center" vertical="center"/>
      <protection/>
    </xf>
    <xf numFmtId="49" fontId="10" fillId="0" borderId="35" xfId="146" applyNumberFormat="1" applyFont="1" applyFill="1" applyBorder="1" applyAlignment="1">
      <alignment horizontal="center" vertical="center"/>
      <protection/>
    </xf>
    <xf numFmtId="49" fontId="10" fillId="0" borderId="36" xfId="146" applyNumberFormat="1" applyFont="1" applyFill="1" applyBorder="1" applyAlignment="1">
      <alignment horizontal="center" vertical="center"/>
      <protection/>
    </xf>
    <xf numFmtId="49" fontId="10" fillId="0" borderId="24" xfId="146" applyNumberFormat="1" applyFont="1" applyFill="1" applyBorder="1" applyAlignment="1">
      <alignment horizontal="center" vertical="center"/>
      <protection/>
    </xf>
    <xf numFmtId="49" fontId="10" fillId="0" borderId="40" xfId="146" applyNumberFormat="1" applyFont="1" applyFill="1" applyBorder="1" applyAlignment="1">
      <alignment horizontal="center" vertical="center"/>
      <protection/>
    </xf>
    <xf numFmtId="0" fontId="13" fillId="0" borderId="20" xfId="146" applyFont="1" applyFill="1" applyBorder="1" applyAlignment="1">
      <alignment horizontal="center" vertical="center"/>
      <protection/>
    </xf>
    <xf numFmtId="0" fontId="19" fillId="0" borderId="0" xfId="146" applyNumberFormat="1" applyFont="1" applyFill="1" applyAlignment="1">
      <alignment horizontal="center" wrapText="1"/>
      <protection/>
    </xf>
    <xf numFmtId="3" fontId="0" fillId="0" borderId="0" xfId="146" applyNumberFormat="1" applyFont="1" applyFill="1" applyBorder="1" applyAlignment="1">
      <alignment horizontal="left"/>
      <protection/>
    </xf>
    <xf numFmtId="3" fontId="7" fillId="0" borderId="0" xfId="146" applyNumberFormat="1" applyFont="1" applyFill="1" applyBorder="1" applyAlignment="1">
      <alignment horizontal="left"/>
      <protection/>
    </xf>
    <xf numFmtId="0" fontId="7" fillId="0" borderId="0" xfId="146" applyFont="1" applyFill="1" applyBorder="1" applyAlignment="1">
      <alignment horizontal="left"/>
      <protection/>
    </xf>
    <xf numFmtId="0" fontId="38" fillId="0" borderId="0" xfId="146" applyFont="1" applyFill="1" applyAlignment="1">
      <alignment horizontal="center"/>
      <protection/>
    </xf>
    <xf numFmtId="0" fontId="28" fillId="0" borderId="0" xfId="146" applyFont="1" applyFill="1" applyAlignment="1">
      <alignment horizontal="center"/>
      <protection/>
    </xf>
    <xf numFmtId="49" fontId="36" fillId="0" borderId="0" xfId="146" applyNumberFormat="1" applyFont="1" applyFill="1" applyAlignment="1">
      <alignment horizontal="center"/>
      <protection/>
    </xf>
    <xf numFmtId="0" fontId="36" fillId="0" borderId="0" xfId="146" applyNumberFormat="1" applyFont="1" applyFill="1" applyAlignment="1">
      <alignment horizontal="center"/>
      <protection/>
    </xf>
    <xf numFmtId="49" fontId="36" fillId="0" borderId="0" xfId="146" applyNumberFormat="1" applyFont="1" applyFill="1" applyBorder="1" applyAlignment="1">
      <alignment horizontal="center" wrapText="1"/>
      <protection/>
    </xf>
    <xf numFmtId="0" fontId="36" fillId="0" borderId="0" xfId="146" applyNumberFormat="1" applyFont="1" applyFill="1" applyBorder="1" applyAlignment="1">
      <alignment horizontal="center"/>
      <protection/>
    </xf>
    <xf numFmtId="49" fontId="11" fillId="0" borderId="20" xfId="146" applyNumberFormat="1" applyFont="1" applyFill="1" applyBorder="1" applyAlignment="1">
      <alignment horizontal="center" vertical="center" wrapText="1"/>
      <protection/>
    </xf>
    <xf numFmtId="49" fontId="30" fillId="0" borderId="0" xfId="146" applyNumberFormat="1" applyFont="1" applyFill="1" applyBorder="1" applyAlignment="1">
      <alignment horizontal="center" wrapText="1"/>
      <protection/>
    </xf>
    <xf numFmtId="49" fontId="11" fillId="0" borderId="35" xfId="146" applyNumberFormat="1" applyFont="1" applyFill="1" applyBorder="1" applyAlignment="1">
      <alignment horizontal="center" vertical="center"/>
      <protection/>
    </xf>
    <xf numFmtId="49" fontId="11" fillId="0" borderId="36" xfId="146" applyNumberFormat="1" applyFont="1" applyFill="1" applyBorder="1" applyAlignment="1">
      <alignment horizontal="center" vertical="center"/>
      <protection/>
    </xf>
    <xf numFmtId="49" fontId="11" fillId="0" borderId="24" xfId="146" applyNumberFormat="1" applyFont="1" applyFill="1" applyBorder="1" applyAlignment="1">
      <alignment horizontal="center" vertical="center"/>
      <protection/>
    </xf>
    <xf numFmtId="49" fontId="11" fillId="0" borderId="40" xfId="146" applyNumberFormat="1" applyFont="1" applyFill="1" applyBorder="1" applyAlignment="1">
      <alignment horizontal="center" vertical="center"/>
      <protection/>
    </xf>
    <xf numFmtId="49" fontId="11" fillId="0" borderId="27" xfId="146" applyNumberFormat="1" applyFont="1" applyFill="1" applyBorder="1" applyAlignment="1">
      <alignment horizontal="center" vertical="center"/>
      <protection/>
    </xf>
    <xf numFmtId="49" fontId="11" fillId="0" borderId="37" xfId="146" applyNumberFormat="1" applyFont="1" applyFill="1" applyBorder="1" applyAlignment="1">
      <alignment horizontal="center" vertical="center"/>
      <protection/>
    </xf>
    <xf numFmtId="49" fontId="11" fillId="0" borderId="26" xfId="146" applyNumberFormat="1" applyFont="1" applyFill="1" applyBorder="1" applyAlignment="1">
      <alignment horizontal="center" vertical="center"/>
      <protection/>
    </xf>
    <xf numFmtId="49" fontId="11" fillId="0" borderId="41" xfId="146" applyNumberFormat="1" applyFont="1" applyFill="1" applyBorder="1" applyAlignment="1">
      <alignment horizontal="center" vertical="center"/>
      <protection/>
    </xf>
    <xf numFmtId="49" fontId="11" fillId="0" borderId="26" xfId="146" applyNumberFormat="1" applyFont="1" applyFill="1" applyBorder="1" applyAlignment="1">
      <alignment horizontal="center" vertical="center" wrapText="1"/>
      <protection/>
    </xf>
    <xf numFmtId="49" fontId="17" fillId="0" borderId="21" xfId="146" applyNumberFormat="1" applyFont="1" applyFill="1" applyBorder="1" applyAlignment="1">
      <alignment horizontal="center" vertical="center" wrapText="1"/>
      <protection/>
    </xf>
    <xf numFmtId="49" fontId="17" fillId="0" borderId="38" xfId="146" applyNumberFormat="1" applyFont="1" applyFill="1" applyBorder="1" applyAlignment="1">
      <alignment horizontal="center" vertical="center" wrapText="1"/>
      <protection/>
    </xf>
    <xf numFmtId="49" fontId="89" fillId="0" borderId="26" xfId="146" applyNumberFormat="1" applyFont="1" applyFill="1" applyBorder="1" applyAlignment="1">
      <alignment horizontal="center" vertical="center" wrapText="1"/>
      <protection/>
    </xf>
    <xf numFmtId="49" fontId="89" fillId="0" borderId="25" xfId="146" applyNumberFormat="1" applyFont="1" applyFill="1" applyBorder="1" applyAlignment="1">
      <alignment horizontal="center" vertical="center" wrapText="1"/>
      <protection/>
    </xf>
    <xf numFmtId="49" fontId="10" fillId="50" borderId="26" xfId="147" applyNumberFormat="1" applyFont="1" applyFill="1" applyBorder="1" applyAlignment="1">
      <alignment horizontal="center" vertical="center"/>
      <protection/>
    </xf>
    <xf numFmtId="49" fontId="10" fillId="50" borderId="25" xfId="147" applyNumberFormat="1" applyFont="1" applyFill="1" applyBorder="1" applyAlignment="1">
      <alignment horizontal="center" vertical="center"/>
      <protection/>
    </xf>
    <xf numFmtId="49" fontId="19" fillId="0" borderId="0" xfId="146" applyNumberFormat="1" applyFont="1" applyFill="1" applyAlignment="1">
      <alignment horizontal="center"/>
      <protection/>
    </xf>
    <xf numFmtId="0" fontId="7" fillId="0" borderId="0" xfId="146" applyNumberFormat="1" applyFont="1" applyFill="1" applyBorder="1" applyAlignment="1">
      <alignment horizontal="left"/>
      <protection/>
    </xf>
    <xf numFmtId="49" fontId="18" fillId="0" borderId="0" xfId="146" applyNumberFormat="1" applyFont="1" applyFill="1" applyAlignment="1">
      <alignment horizontal="center"/>
      <protection/>
    </xf>
    <xf numFmtId="49" fontId="11" fillId="0" borderId="21" xfId="146" applyNumberFormat="1" applyFont="1" applyFill="1" applyBorder="1" applyAlignment="1">
      <alignment horizontal="center" vertical="center" wrapText="1"/>
      <protection/>
    </xf>
    <xf numFmtId="49" fontId="11" fillId="0" borderId="38" xfId="146" applyNumberFormat="1" applyFont="1" applyFill="1" applyBorder="1" applyAlignment="1">
      <alignment horizontal="center" vertical="center" wrapText="1"/>
      <protection/>
    </xf>
    <xf numFmtId="49" fontId="11" fillId="0" borderId="23" xfId="146" applyNumberFormat="1" applyFont="1" applyFill="1" applyBorder="1" applyAlignment="1">
      <alignment horizontal="center" vertical="center" wrapText="1"/>
      <protection/>
    </xf>
    <xf numFmtId="49" fontId="11" fillId="0" borderId="25" xfId="146" applyNumberFormat="1" applyFont="1" applyFill="1" applyBorder="1" applyAlignment="1">
      <alignment horizontal="center" vertical="center" wrapText="1"/>
      <protection/>
    </xf>
    <xf numFmtId="0" fontId="93" fillId="0" borderId="0" xfId="146" applyNumberFormat="1" applyFont="1" applyFill="1" applyAlignment="1">
      <alignment horizontal="center"/>
      <protection/>
    </xf>
    <xf numFmtId="49" fontId="10" fillId="50" borderId="20" xfId="147" applyNumberFormat="1" applyFont="1" applyFill="1" applyBorder="1" applyAlignment="1">
      <alignment horizontal="center"/>
      <protection/>
    </xf>
    <xf numFmtId="0" fontId="11" fillId="0" borderId="25" xfId="146" applyFont="1" applyFill="1" applyBorder="1" applyAlignment="1">
      <alignment horizontal="center" vertical="center" wrapText="1"/>
      <protection/>
    </xf>
    <xf numFmtId="0" fontId="11" fillId="0" borderId="20" xfId="146" applyFont="1" applyFill="1" applyBorder="1" applyAlignment="1">
      <alignment horizontal="center" vertical="center" wrapText="1"/>
      <protection/>
    </xf>
    <xf numFmtId="0" fontId="17" fillId="0" borderId="20" xfId="146" applyFont="1" applyFill="1" applyBorder="1" applyAlignment="1">
      <alignment horizontal="center" vertical="center" wrapText="1"/>
      <protection/>
    </xf>
    <xf numFmtId="0" fontId="26" fillId="0" borderId="26" xfId="146" applyFont="1" applyFill="1" applyBorder="1" applyAlignment="1">
      <alignment horizontal="center" vertical="center" wrapText="1"/>
      <protection/>
    </xf>
    <xf numFmtId="0" fontId="26" fillId="0" borderId="25" xfId="146" applyFont="1" applyFill="1" applyBorder="1" applyAlignment="1">
      <alignment horizontal="center" vertical="center" wrapText="1"/>
      <protection/>
    </xf>
    <xf numFmtId="49" fontId="11" fillId="0" borderId="19" xfId="146" applyNumberFormat="1" applyFont="1" applyFill="1" applyBorder="1" applyAlignment="1">
      <alignment horizontal="center" vertical="center"/>
      <protection/>
    </xf>
    <xf numFmtId="49" fontId="11" fillId="0" borderId="0" xfId="146" applyNumberFormat="1" applyFont="1" applyFill="1" applyBorder="1" applyAlignment="1">
      <alignment horizontal="center" vertical="center"/>
      <protection/>
    </xf>
    <xf numFmtId="49" fontId="11" fillId="0" borderId="22" xfId="146" applyNumberFormat="1" applyFont="1" applyFill="1" applyBorder="1" applyAlignment="1">
      <alignment horizontal="center" vertical="center"/>
      <protection/>
    </xf>
    <xf numFmtId="0" fontId="11" fillId="0" borderId="21" xfId="146" applyFont="1" applyFill="1" applyBorder="1" applyAlignment="1">
      <alignment horizontal="center" vertical="center" wrapText="1"/>
      <protection/>
    </xf>
    <xf numFmtId="0" fontId="11" fillId="0" borderId="38" xfId="146" applyFont="1" applyFill="1" applyBorder="1" applyAlignment="1">
      <alignment horizontal="center" vertical="center" wrapText="1"/>
      <protection/>
    </xf>
    <xf numFmtId="0" fontId="11" fillId="0" borderId="23" xfId="146" applyFont="1" applyFill="1" applyBorder="1" applyAlignment="1">
      <alignment horizontal="center" vertical="center" wrapText="1"/>
      <protection/>
    </xf>
    <xf numFmtId="0" fontId="11" fillId="0" borderId="26" xfId="146" applyFont="1" applyFill="1" applyBorder="1" applyAlignment="1">
      <alignment horizontal="center" vertical="center"/>
      <protection/>
    </xf>
    <xf numFmtId="0" fontId="11" fillId="0" borderId="41" xfId="146" applyFont="1" applyFill="1" applyBorder="1" applyAlignment="1">
      <alignment horizontal="center" vertical="center"/>
      <protection/>
    </xf>
    <xf numFmtId="0" fontId="11" fillId="0" borderId="25" xfId="146" applyFont="1" applyFill="1" applyBorder="1" applyAlignment="1">
      <alignment horizontal="center" vertical="center"/>
      <protection/>
    </xf>
    <xf numFmtId="0" fontId="11" fillId="0" borderId="35" xfId="146" applyFont="1" applyFill="1" applyBorder="1" applyAlignment="1">
      <alignment horizontal="center" vertical="center" wrapText="1"/>
      <protection/>
    </xf>
    <xf numFmtId="0" fontId="11" fillId="0" borderId="19" xfId="146" applyFont="1" applyFill="1" applyBorder="1" applyAlignment="1">
      <alignment horizontal="center" vertical="center" wrapText="1"/>
      <protection/>
    </xf>
    <xf numFmtId="0" fontId="11" fillId="0" borderId="36" xfId="146" applyFont="1" applyFill="1" applyBorder="1" applyAlignment="1">
      <alignment horizontal="center" vertical="center" wrapText="1"/>
      <protection/>
    </xf>
    <xf numFmtId="0" fontId="11" fillId="0" borderId="24" xfId="146" applyFont="1" applyFill="1" applyBorder="1" applyAlignment="1">
      <alignment horizontal="center" vertical="center" wrapText="1"/>
      <protection/>
    </xf>
    <xf numFmtId="0" fontId="11" fillId="0" borderId="0" xfId="146" applyFont="1" applyFill="1" applyBorder="1" applyAlignment="1">
      <alignment horizontal="center" vertical="center" wrapText="1"/>
      <protection/>
    </xf>
    <xf numFmtId="0" fontId="11" fillId="0" borderId="40" xfId="146" applyFont="1" applyFill="1" applyBorder="1" applyAlignment="1">
      <alignment horizontal="center" vertical="center" wrapText="1"/>
      <protection/>
    </xf>
    <xf numFmtId="0" fontId="11" fillId="0" borderId="20" xfId="146" applyFont="1" applyFill="1" applyBorder="1" applyAlignment="1">
      <alignment horizontal="center" vertical="center"/>
      <protection/>
    </xf>
    <xf numFmtId="0" fontId="0" fillId="0" borderId="0" xfId="146" applyFont="1" applyFill="1" applyBorder="1" applyAlignment="1">
      <alignment horizontal="left"/>
      <protection/>
    </xf>
    <xf numFmtId="0" fontId="19" fillId="0" borderId="0" xfId="146" applyFont="1" applyFill="1" applyAlignment="1">
      <alignment horizontal="center"/>
      <protection/>
    </xf>
    <xf numFmtId="3" fontId="0" fillId="0" borderId="0" xfId="146" applyNumberFormat="1" applyFont="1" applyFill="1" applyBorder="1" applyAlignment="1">
      <alignment horizontal="left"/>
      <protection/>
    </xf>
    <xf numFmtId="0" fontId="19" fillId="0" borderId="0" xfId="146" applyFont="1" applyFill="1" applyAlignment="1">
      <alignment horizontal="center" wrapText="1"/>
      <protection/>
    </xf>
    <xf numFmtId="0" fontId="84" fillId="0" borderId="0" xfId="146" applyNumberFormat="1" applyFont="1" applyFill="1" applyAlignment="1">
      <alignment horizontal="center"/>
      <protection/>
    </xf>
    <xf numFmtId="49" fontId="79" fillId="0" borderId="20" xfId="146" applyNumberFormat="1" applyFont="1" applyFill="1" applyBorder="1" applyAlignment="1">
      <alignment horizontal="center" vertical="center" wrapText="1"/>
      <protection/>
    </xf>
    <xf numFmtId="0" fontId="151" fillId="0" borderId="0" xfId="146" applyNumberFormat="1" applyFont="1" applyFill="1" applyBorder="1" applyAlignment="1">
      <alignment horizontal="left" wrapText="1"/>
      <protection/>
    </xf>
    <xf numFmtId="0" fontId="151" fillId="0" borderId="0" xfId="146" applyNumberFormat="1" applyFont="1" applyFill="1" applyBorder="1" applyAlignment="1">
      <alignment horizontal="left"/>
      <protection/>
    </xf>
    <xf numFmtId="0" fontId="24" fillId="0" borderId="0" xfId="146" applyNumberFormat="1" applyFont="1" applyFill="1" applyBorder="1" applyAlignment="1">
      <alignment horizontal="center"/>
      <protection/>
    </xf>
    <xf numFmtId="49" fontId="11" fillId="0" borderId="20" xfId="146" applyNumberFormat="1" applyFont="1" applyFill="1" applyBorder="1" applyAlignment="1">
      <alignment horizontal="center" vertical="center"/>
      <protection/>
    </xf>
    <xf numFmtId="0" fontId="150" fillId="0" borderId="0" xfId="146" applyNumberFormat="1" applyFont="1" applyFill="1" applyAlignment="1">
      <alignment horizontal="left"/>
      <protection/>
    </xf>
    <xf numFmtId="0" fontId="151" fillId="0" borderId="0" xfId="146" applyNumberFormat="1" applyFont="1" applyFill="1" applyBorder="1" applyAlignment="1">
      <alignment horizontal="left" vertical="top" wrapText="1"/>
      <protection/>
    </xf>
    <xf numFmtId="0" fontId="150" fillId="0" borderId="0" xfId="146" applyNumberFormat="1" applyFont="1" applyFill="1" applyBorder="1" applyAlignment="1">
      <alignment horizontal="left" vertical="top" wrapText="1"/>
      <protection/>
    </xf>
    <xf numFmtId="0" fontId="151" fillId="0" borderId="0" xfId="146" applyNumberFormat="1" applyFont="1" applyFill="1" applyBorder="1" applyAlignment="1">
      <alignment horizontal="justify" vertical="top" wrapText="1"/>
      <protection/>
    </xf>
    <xf numFmtId="0" fontId="151" fillId="0" borderId="0" xfId="146" applyNumberFormat="1" applyFont="1" applyFill="1" applyBorder="1" applyAlignment="1">
      <alignment horizontal="justify" vertical="top"/>
      <protection/>
    </xf>
    <xf numFmtId="49" fontId="24" fillId="0" borderId="26" xfId="146" applyNumberFormat="1" applyFont="1" applyFill="1" applyBorder="1" applyAlignment="1">
      <alignment horizontal="center" vertical="center" wrapText="1"/>
      <protection/>
    </xf>
    <xf numFmtId="49" fontId="24" fillId="0" borderId="25" xfId="146" applyNumberFormat="1" applyFont="1" applyFill="1" applyBorder="1" applyAlignment="1">
      <alignment horizontal="center" vertical="center" wrapText="1"/>
      <protection/>
    </xf>
    <xf numFmtId="49" fontId="11" fillId="0" borderId="41" xfId="146" applyNumberFormat="1" applyFont="1" applyFill="1" applyBorder="1" applyAlignment="1">
      <alignment horizontal="center" vertical="center" wrapText="1"/>
      <protection/>
    </xf>
    <xf numFmtId="49" fontId="12" fillId="0" borderId="0" xfId="146" applyNumberFormat="1" applyFont="1" applyFill="1" applyAlignment="1">
      <alignment horizontal="left"/>
      <protection/>
    </xf>
    <xf numFmtId="49" fontId="0" fillId="0" borderId="0" xfId="0" applyNumberFormat="1" applyFont="1" applyBorder="1" applyAlignment="1">
      <alignment horizontal="left"/>
    </xf>
    <xf numFmtId="49" fontId="24" fillId="0" borderId="0" xfId="146" applyNumberFormat="1" applyFont="1" applyFill="1" applyAlignment="1">
      <alignment horizontal="center"/>
      <protection/>
    </xf>
    <xf numFmtId="49" fontId="0" fillId="0" borderId="0" xfId="146" applyNumberFormat="1" applyFont="1" applyFill="1" applyBorder="1" applyAlignment="1">
      <alignment horizontal="left"/>
      <protection/>
    </xf>
    <xf numFmtId="49" fontId="11" fillId="0" borderId="35" xfId="146" applyNumberFormat="1" applyFont="1" applyFill="1" applyBorder="1" applyAlignment="1">
      <alignment horizontal="center" vertical="center" wrapText="1"/>
      <protection/>
    </xf>
    <xf numFmtId="49" fontId="11" fillId="0" borderId="19" xfId="146" applyNumberFormat="1" applyFont="1" applyFill="1" applyBorder="1" applyAlignment="1">
      <alignment horizontal="center" vertical="center" wrapText="1"/>
      <protection/>
    </xf>
    <xf numFmtId="49" fontId="11" fillId="0" borderId="36" xfId="146" applyNumberFormat="1" applyFont="1" applyFill="1" applyBorder="1" applyAlignment="1">
      <alignment horizontal="center" vertical="center" wrapText="1"/>
      <protection/>
    </xf>
    <xf numFmtId="49" fontId="23" fillId="0" borderId="22" xfId="146" applyNumberFormat="1" applyFont="1" applyFill="1" applyBorder="1" applyAlignment="1">
      <alignment horizontal="left"/>
      <protection/>
    </xf>
    <xf numFmtId="0" fontId="7" fillId="0" borderId="0" xfId="146" applyNumberFormat="1" applyFont="1" applyFill="1" applyAlignment="1">
      <alignment horizontal="left"/>
      <protection/>
    </xf>
    <xf numFmtId="49" fontId="11" fillId="0" borderId="27" xfId="146" applyNumberFormat="1" applyFont="1" applyFill="1" applyBorder="1" applyAlignment="1">
      <alignment horizontal="center" vertical="center" wrapText="1"/>
      <protection/>
    </xf>
    <xf numFmtId="49" fontId="11" fillId="0" borderId="37" xfId="146" applyNumberFormat="1" applyFont="1" applyFill="1" applyBorder="1" applyAlignment="1">
      <alignment horizontal="center" vertical="center" wrapText="1"/>
      <protection/>
    </xf>
    <xf numFmtId="49" fontId="7" fillId="0" borderId="0" xfId="146" applyNumberFormat="1" applyFont="1" applyFill="1" applyAlignment="1">
      <alignment horizontal="left"/>
      <protection/>
    </xf>
    <xf numFmtId="49" fontId="18" fillId="0" borderId="22" xfId="146" applyNumberFormat="1" applyFont="1" applyFill="1" applyBorder="1" applyAlignment="1">
      <alignment horizontal="center" vertical="center"/>
      <protection/>
    </xf>
    <xf numFmtId="49" fontId="24" fillId="0" borderId="26" xfId="146" applyNumberFormat="1" applyFont="1" applyFill="1" applyBorder="1" applyAlignment="1">
      <alignment horizontal="center" vertical="center"/>
      <protection/>
    </xf>
    <xf numFmtId="49" fontId="24" fillId="0" borderId="25" xfId="146" applyNumberFormat="1" applyFont="1" applyFill="1" applyBorder="1" applyAlignment="1">
      <alignment horizontal="center" vertical="center"/>
      <protection/>
    </xf>
    <xf numFmtId="49" fontId="11" fillId="0" borderId="24" xfId="146" applyNumberFormat="1" applyFont="1" applyFill="1" applyBorder="1" applyAlignment="1">
      <alignment horizontal="center" vertical="center" wrapText="1"/>
      <protection/>
    </xf>
    <xf numFmtId="49" fontId="11" fillId="0" borderId="40" xfId="146" applyNumberFormat="1" applyFont="1" applyFill="1" applyBorder="1" applyAlignment="1">
      <alignment horizontal="center" vertical="center" wrapText="1"/>
      <protection/>
    </xf>
    <xf numFmtId="0" fontId="27" fillId="0" borderId="0" xfId="146" applyNumberFormat="1" applyFont="1" applyFill="1" applyBorder="1" applyAlignment="1">
      <alignment horizontal="center"/>
      <protection/>
    </xf>
    <xf numFmtId="0" fontId="87" fillId="0" borderId="41" xfId="146" applyFont="1" applyFill="1" applyBorder="1" applyAlignment="1">
      <alignment horizontal="center" vertical="center" wrapText="1"/>
      <protection/>
    </xf>
    <xf numFmtId="0" fontId="87" fillId="0" borderId="25" xfId="146" applyFont="1" applyFill="1" applyBorder="1" applyAlignment="1">
      <alignment horizontal="center" vertical="center" wrapText="1"/>
      <protection/>
    </xf>
    <xf numFmtId="49" fontId="18" fillId="0" borderId="0" xfId="147" applyNumberFormat="1" applyFont="1" applyBorder="1" applyAlignment="1">
      <alignment horizontal="justify" vertical="justify" wrapText="1"/>
      <protection/>
    </xf>
    <xf numFmtId="3" fontId="28" fillId="0" borderId="19" xfId="147" applyNumberFormat="1" applyFont="1" applyBorder="1" applyAlignment="1">
      <alignment horizontal="center"/>
      <protection/>
    </xf>
    <xf numFmtId="0" fontId="28" fillId="0" borderId="19" xfId="147" applyNumberFormat="1" applyFont="1" applyBorder="1" applyAlignment="1">
      <alignment horizontal="center"/>
      <protection/>
    </xf>
    <xf numFmtId="0" fontId="19" fillId="0" borderId="0" xfId="147" applyFont="1" applyAlignment="1">
      <alignment horizontal="center"/>
      <protection/>
    </xf>
    <xf numFmtId="0" fontId="10" fillId="47" borderId="0" xfId="147" applyFont="1" applyFill="1" applyBorder="1" applyAlignment="1">
      <alignment horizontal="center"/>
      <protection/>
    </xf>
    <xf numFmtId="0" fontId="10" fillId="0" borderId="0" xfId="147" applyNumberFormat="1" applyFont="1" applyAlignment="1">
      <alignment horizontal="left"/>
      <protection/>
    </xf>
    <xf numFmtId="0" fontId="19" fillId="0" borderId="0" xfId="147" applyFont="1" applyAlignment="1">
      <alignment horizontal="center" wrapText="1"/>
      <protection/>
    </xf>
    <xf numFmtId="0" fontId="19" fillId="0" borderId="0" xfId="147" applyNumberFormat="1" applyFont="1" applyAlignment="1">
      <alignment horizontal="center"/>
      <protection/>
    </xf>
    <xf numFmtId="0" fontId="20" fillId="0" borderId="0" xfId="147" applyNumberFormat="1" applyFont="1" applyAlignment="1">
      <alignment horizontal="center"/>
      <protection/>
    </xf>
    <xf numFmtId="0" fontId="10" fillId="0" borderId="0" xfId="147" applyFont="1" applyAlignment="1">
      <alignment horizontal="left"/>
      <protection/>
    </xf>
    <xf numFmtId="0" fontId="19" fillId="0" borderId="0" xfId="147" applyNumberFormat="1" applyFont="1" applyBorder="1" applyAlignment="1">
      <alignment horizontal="center"/>
      <protection/>
    </xf>
    <xf numFmtId="0" fontId="0" fillId="0" borderId="0" xfId="147" applyFont="1" applyAlignment="1">
      <alignment horizontal="left"/>
      <protection/>
    </xf>
    <xf numFmtId="0" fontId="0" fillId="0" borderId="0" xfId="147" applyFont="1" applyBorder="1" applyAlignment="1">
      <alignment horizontal="left"/>
      <protection/>
    </xf>
    <xf numFmtId="0" fontId="0" fillId="0" borderId="0" xfId="147" applyFont="1" applyBorder="1" applyAlignment="1">
      <alignment horizontal="left"/>
      <protection/>
    </xf>
    <xf numFmtId="0" fontId="19" fillId="0" borderId="0" xfId="147" applyFont="1" applyBorder="1" applyAlignment="1">
      <alignment horizontal="center" wrapText="1"/>
      <protection/>
    </xf>
    <xf numFmtId="0" fontId="20" fillId="0" borderId="0" xfId="147" applyFont="1" applyBorder="1" applyAlignment="1">
      <alignment horizontal="center" wrapText="1"/>
      <protection/>
    </xf>
    <xf numFmtId="49" fontId="10" fillId="0" borderId="20" xfId="147" applyNumberFormat="1" applyFont="1" applyBorder="1" applyAlignment="1">
      <alignment horizontal="center"/>
      <protection/>
    </xf>
    <xf numFmtId="0" fontId="10" fillId="0" borderId="0" xfId="147" applyFont="1" applyBorder="1" applyAlignment="1">
      <alignment horizontal="left"/>
      <protection/>
    </xf>
    <xf numFmtId="0" fontId="7" fillId="0" borderId="0" xfId="147" applyFont="1" applyAlignment="1">
      <alignment horizontal="center"/>
      <protection/>
    </xf>
    <xf numFmtId="0" fontId="0" fillId="0" borderId="0" xfId="0" applyNumberFormat="1" applyFont="1" applyAlignment="1">
      <alignment horizontal="left"/>
    </xf>
    <xf numFmtId="0" fontId="0" fillId="0" borderId="27" xfId="147" applyNumberFormat="1" applyFont="1" applyFill="1" applyBorder="1" applyAlignment="1">
      <alignment horizontal="center" vertical="center" wrapText="1"/>
      <protection/>
    </xf>
    <xf numFmtId="0" fontId="0" fillId="0" borderId="37" xfId="147" applyNumberFormat="1" applyFont="1" applyFill="1" applyBorder="1" applyAlignment="1">
      <alignment horizontal="center" vertical="center" wrapText="1"/>
      <protection/>
    </xf>
    <xf numFmtId="0" fontId="0" fillId="0" borderId="20" xfId="147" applyNumberFormat="1" applyFont="1" applyFill="1" applyBorder="1" applyAlignment="1">
      <alignment horizontal="center" vertical="center" wrapText="1"/>
      <protection/>
    </xf>
    <xf numFmtId="0" fontId="0" fillId="0" borderId="26" xfId="147" applyNumberFormat="1" applyFont="1" applyFill="1" applyBorder="1" applyAlignment="1">
      <alignment horizontal="center" vertical="center" wrapText="1"/>
      <protection/>
    </xf>
    <xf numFmtId="0" fontId="0" fillId="0" borderId="41" xfId="147" applyNumberFormat="1" applyFont="1" applyFill="1" applyBorder="1" applyAlignment="1">
      <alignment horizontal="center" vertical="center" wrapText="1"/>
      <protection/>
    </xf>
    <xf numFmtId="0" fontId="0" fillId="0" borderId="25" xfId="147" applyNumberFormat="1" applyFont="1" applyFill="1" applyBorder="1" applyAlignment="1">
      <alignment horizontal="center" vertical="center" wrapText="1"/>
      <protection/>
    </xf>
    <xf numFmtId="0" fontId="23" fillId="0" borderId="26" xfId="147" applyNumberFormat="1" applyFont="1" applyBorder="1" applyAlignment="1">
      <alignment horizontal="center" vertical="center" wrapText="1"/>
      <protection/>
    </xf>
    <xf numFmtId="0" fontId="23" fillId="0" borderId="25" xfId="147" applyNumberFormat="1" applyFont="1" applyBorder="1" applyAlignment="1">
      <alignment horizontal="center" vertical="center" wrapText="1"/>
      <protection/>
    </xf>
    <xf numFmtId="3" fontId="23" fillId="0" borderId="19" xfId="147" applyNumberFormat="1" applyFont="1" applyBorder="1" applyAlignment="1">
      <alignment horizontal="center"/>
      <protection/>
    </xf>
    <xf numFmtId="0" fontId="23" fillId="0" borderId="19" xfId="147" applyNumberFormat="1" applyFont="1" applyBorder="1" applyAlignment="1">
      <alignment horizontal="center"/>
      <protection/>
    </xf>
    <xf numFmtId="0" fontId="7" fillId="0" borderId="0" xfId="147" applyFont="1" applyBorder="1" applyAlignment="1">
      <alignment horizontal="center" wrapText="1"/>
      <protection/>
    </xf>
    <xf numFmtId="49" fontId="0" fillId="0" borderId="35" xfId="147" applyNumberFormat="1" applyFont="1" applyFill="1" applyBorder="1" applyAlignment="1">
      <alignment horizontal="center" vertical="center"/>
      <protection/>
    </xf>
    <xf numFmtId="49" fontId="0" fillId="0" borderId="36" xfId="147" applyNumberFormat="1" applyFont="1" applyFill="1" applyBorder="1" applyAlignment="1">
      <alignment horizontal="center" vertical="center"/>
      <protection/>
    </xf>
    <xf numFmtId="49" fontId="0" fillId="0" borderId="24" xfId="147" applyNumberFormat="1" applyFont="1" applyFill="1" applyBorder="1" applyAlignment="1">
      <alignment horizontal="center" vertical="center"/>
      <protection/>
    </xf>
    <xf numFmtId="49" fontId="0" fillId="0" borderId="40" xfId="147" applyNumberFormat="1" applyFont="1" applyFill="1" applyBorder="1" applyAlignment="1">
      <alignment horizontal="center" vertical="center"/>
      <protection/>
    </xf>
    <xf numFmtId="49" fontId="0" fillId="0" borderId="27" xfId="147" applyNumberFormat="1" applyFont="1" applyFill="1" applyBorder="1" applyAlignment="1">
      <alignment horizontal="center" vertical="center"/>
      <protection/>
    </xf>
    <xf numFmtId="49" fontId="0" fillId="0" borderId="37" xfId="147" applyNumberFormat="1" applyFont="1" applyFill="1" applyBorder="1" applyAlignment="1">
      <alignment horizontal="center" vertical="center"/>
      <protection/>
    </xf>
    <xf numFmtId="0" fontId="7" fillId="0" borderId="26" xfId="147" applyNumberFormat="1" applyFont="1" applyBorder="1" applyAlignment="1">
      <alignment horizontal="center" wrapText="1"/>
      <protection/>
    </xf>
    <xf numFmtId="0" fontId="7" fillId="0" borderId="25" xfId="147" applyNumberFormat="1" applyFont="1" applyBorder="1" applyAlignment="1">
      <alignment horizontal="center" wrapText="1"/>
      <protection/>
    </xf>
    <xf numFmtId="0" fontId="8" fillId="0" borderId="0" xfId="147" applyNumberFormat="1" applyFont="1" applyAlignment="1">
      <alignment horizontal="left"/>
      <protection/>
    </xf>
    <xf numFmtId="0" fontId="0" fillId="0" borderId="0" xfId="0" applyFont="1" applyBorder="1" applyAlignment="1">
      <alignment horizontal="left"/>
    </xf>
    <xf numFmtId="0" fontId="8" fillId="0" borderId="22" xfId="147" applyNumberFormat="1" applyFont="1" applyFill="1" applyBorder="1" applyAlignment="1">
      <alignment horizontal="left" wrapText="1"/>
      <protection/>
    </xf>
    <xf numFmtId="0" fontId="7" fillId="0" borderId="0" xfId="147" applyNumberFormat="1" applyFont="1" applyAlignment="1">
      <alignment horizontal="center" wrapText="1"/>
      <protection/>
    </xf>
    <xf numFmtId="0" fontId="7" fillId="0" borderId="0" xfId="147" applyNumberFormat="1" applyFont="1" applyAlignment="1">
      <alignment horizontal="center"/>
      <protection/>
    </xf>
    <xf numFmtId="0" fontId="0" fillId="0" borderId="0" xfId="147" applyNumberFormat="1" applyFont="1" applyAlignment="1">
      <alignment horizontal="left"/>
      <protection/>
    </xf>
    <xf numFmtId="0" fontId="0" fillId="0" borderId="0" xfId="147" applyNumberFormat="1" applyFont="1" applyAlignment="1">
      <alignment horizontal="left"/>
      <protection/>
    </xf>
    <xf numFmtId="0" fontId="10" fillId="0" borderId="0" xfId="147" applyFont="1" applyAlignment="1">
      <alignment/>
      <protection/>
    </xf>
    <xf numFmtId="0" fontId="0" fillId="0" borderId="21" xfId="147" applyNumberFormat="1" applyFont="1" applyFill="1" applyBorder="1" applyAlignment="1">
      <alignment horizontal="center" vertical="center" wrapText="1"/>
      <protection/>
    </xf>
    <xf numFmtId="0" fontId="0" fillId="0" borderId="38" xfId="147" applyNumberFormat="1" applyFont="1" applyFill="1" applyBorder="1" applyAlignment="1">
      <alignment horizontal="center" vertical="center" wrapText="1"/>
      <protection/>
    </xf>
    <xf numFmtId="0" fontId="0" fillId="0" borderId="23" xfId="147" applyNumberFormat="1" applyFont="1" applyFill="1" applyBorder="1" applyAlignment="1">
      <alignment horizontal="center" vertical="center" wrapText="1"/>
      <protection/>
    </xf>
    <xf numFmtId="0" fontId="0" fillId="0" borderId="40" xfId="147" applyNumberFormat="1" applyFont="1" applyFill="1" applyBorder="1" applyAlignment="1">
      <alignment horizontal="center" vertical="center" wrapText="1"/>
      <protection/>
    </xf>
    <xf numFmtId="0" fontId="101" fillId="0" borderId="23" xfId="147" applyFont="1" applyBorder="1" applyAlignment="1">
      <alignment horizontal="center" vertical="center"/>
      <protection/>
    </xf>
  </cellXfs>
  <cellStyles count="15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1 3" xfId="113"/>
    <cellStyle name="Heading 2" xfId="114"/>
    <cellStyle name="Heading 2 2" xfId="115"/>
    <cellStyle name="Heading 2 3" xfId="116"/>
    <cellStyle name="Heading 3" xfId="117"/>
    <cellStyle name="Heading 3 2" xfId="118"/>
    <cellStyle name="Heading 3 3" xfId="119"/>
    <cellStyle name="Heading 4" xfId="120"/>
    <cellStyle name="Heading 4 2" xfId="121"/>
    <cellStyle name="Heading 4 3" xfId="122"/>
    <cellStyle name="Hyperlink" xfId="123"/>
    <cellStyle name="Input" xfId="124"/>
    <cellStyle name="Input 2" xfId="125"/>
    <cellStyle name="Input 3" xfId="126"/>
    <cellStyle name="Linked Cell" xfId="127"/>
    <cellStyle name="Linked Cell 2" xfId="128"/>
    <cellStyle name="Linked Cell 3" xfId="129"/>
    <cellStyle name="Neutral" xfId="130"/>
    <cellStyle name="Neutral 2" xfId="131"/>
    <cellStyle name="Neutral 3" xfId="132"/>
    <cellStyle name="Normal 2" xfId="133"/>
    <cellStyle name="Normal 2 2" xfId="134"/>
    <cellStyle name="Normal 2 3" xfId="135"/>
    <cellStyle name="Normal 3" xfId="136"/>
    <cellStyle name="Normal 3 2" xfId="137"/>
    <cellStyle name="Normal 4" xfId="138"/>
    <cellStyle name="Normal 5" xfId="139"/>
    <cellStyle name="Normal_1. (Goc) THONG KE TT01 Toàn tỉnh Hoa Binh 6 tháng 2013" xfId="140"/>
    <cellStyle name="Normal_1. (Goc) THONG KE TT01 Toàn tỉnh Hoa Binh 6 tháng 2013 2" xfId="141"/>
    <cellStyle name="Normal_19 bieu m nhapcong thuc da sao 11 don vi " xfId="142"/>
    <cellStyle name="Normal_19 bieu m nhapcong thuc da sao 11 don vi  2" xfId="143"/>
    <cellStyle name="Normal_Bieu 8 - Bieu 19 toan tinh" xfId="144"/>
    <cellStyle name="Normal_Bieu mau TK tu 11 den 19 (ban phat hanh)" xfId="145"/>
    <cellStyle name="Normal_Bieu mau TK tu 11 den 19 (ban phat hanh) 2" xfId="146"/>
    <cellStyle name="Normal_Bieu mau TK tu 11 den 19 (ban phat hanh) 3"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3" xfId="157"/>
    <cellStyle name="Percent 3" xfId="158"/>
    <cellStyle name="Percent 4" xfId="159"/>
    <cellStyle name="Title" xfId="160"/>
    <cellStyle name="Title 2" xfId="161"/>
    <cellStyle name="Title 3" xfId="162"/>
    <cellStyle name="Total" xfId="163"/>
    <cellStyle name="Total 2" xfId="164"/>
    <cellStyle name="Total 3" xfId="165"/>
    <cellStyle name="Warning Text" xfId="166"/>
    <cellStyle name="Warning Text 2" xfId="167"/>
    <cellStyle name="Warning Text 3" xfId="1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externalLink" Target="externalLinks/externalLink6.xml" /><Relationship Id="rId46" Type="http://schemas.openxmlformats.org/officeDocument/2006/relationships/externalLink" Target="externalLinks/externalLink7.xml" /><Relationship Id="rId47" Type="http://schemas.openxmlformats.org/officeDocument/2006/relationships/externalLink" Target="externalLinks/externalLink8.xml" /><Relationship Id="rId48" Type="http://schemas.openxmlformats.org/officeDocument/2006/relationships/externalLink" Target="externalLinks/externalLink9.xml" /><Relationship Id="rId49" Type="http://schemas.openxmlformats.org/officeDocument/2006/relationships/externalLink" Target="externalLinks/externalLink10.xml" /><Relationship Id="rId50" Type="http://schemas.openxmlformats.org/officeDocument/2006/relationships/externalLink" Target="externalLinks/externalLink11.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9144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9144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2477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2477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020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7914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95250" cy="257175"/>
    <xdr:sp fLocksText="0">
      <xdr:nvSpPr>
        <xdr:cNvPr id="1"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2"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3"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4"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69913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69913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69913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1047750</xdr:colOff>
      <xdr:row>0</xdr:row>
      <xdr:rowOff>0</xdr:rowOff>
    </xdr:to>
    <xdr:sp>
      <xdr:nvSpPr>
        <xdr:cNvPr id="1"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6097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6097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Bieu%208%20-%20Bieu%2019%20toan%20tinh.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QUOC%20HAI%20-%20BAO%20CAO%20THONG%20KE\BC%20THONG%20KE\BAO%20CAO%20THONG%20KE%202016\TONG%20HOP%20BAO%20CAO%20THONG%20KE%20TOAN%20TINH\10%20THANG%202016\BAO%20CAO%20THONG%20KE%2010%20NAM%2022%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5"/>
      <sheetName val="06.1"/>
      <sheetName val="07.1"/>
      <sheetName val="06"/>
      <sheetName val="07"/>
      <sheetName val="08"/>
      <sheetName val="09"/>
      <sheetName val="10"/>
      <sheetName val="11"/>
      <sheetName val="12"/>
      <sheetName val="13"/>
      <sheetName val="14"/>
      <sheetName val="15"/>
      <sheetName val="16"/>
      <sheetName val="17"/>
      <sheetName val="18 "/>
      <sheetName val=" 19"/>
    </sheetNames>
    <sheetDataSet>
      <sheetData sheetId="11">
        <row r="4">
          <cell r="B4" t="str">
            <v>CTHADS TRÀ VINH</v>
          </cell>
        </row>
        <row r="5">
          <cell r="B5" t="str">
            <v>Nhan Quốc Hải</v>
          </cell>
        </row>
        <row r="6">
          <cell r="B6" t="str">
            <v>Trần Việt Hồng</v>
          </cell>
        </row>
        <row r="7">
          <cell r="B7" t="str">
            <v>PHÓ CỤC TRƯỞNG</v>
          </cell>
        </row>
      </sheetData>
      <sheetData sheetId="19">
        <row r="12">
          <cell r="R12">
            <v>219</v>
          </cell>
        </row>
        <row r="23">
          <cell r="R23">
            <v>969</v>
          </cell>
        </row>
        <row r="31">
          <cell r="R31">
            <v>728</v>
          </cell>
        </row>
        <row r="37">
          <cell r="R37">
            <v>541</v>
          </cell>
        </row>
        <row r="42">
          <cell r="R42">
            <v>369</v>
          </cell>
        </row>
        <row r="47">
          <cell r="R47">
            <v>409</v>
          </cell>
        </row>
        <row r="53">
          <cell r="R53">
            <v>864</v>
          </cell>
        </row>
        <row r="59">
          <cell r="R59">
            <v>911</v>
          </cell>
        </row>
        <row r="65">
          <cell r="R65">
            <v>1504</v>
          </cell>
        </row>
        <row r="71">
          <cell r="R71">
            <v>488</v>
          </cell>
        </row>
      </sheetData>
      <sheetData sheetId="20">
        <row r="12">
          <cell r="S12">
            <v>93096379</v>
          </cell>
        </row>
        <row r="23">
          <cell r="S23">
            <v>138804456</v>
          </cell>
        </row>
        <row r="31">
          <cell r="S31">
            <v>49189746</v>
          </cell>
        </row>
        <row r="37">
          <cell r="S37">
            <v>31081153</v>
          </cell>
        </row>
        <row r="42">
          <cell r="S42">
            <v>20783753</v>
          </cell>
        </row>
        <row r="47">
          <cell r="S47">
            <v>20788040</v>
          </cell>
        </row>
        <row r="53">
          <cell r="S53">
            <v>54656037</v>
          </cell>
        </row>
        <row r="59">
          <cell r="S59">
            <v>28072723</v>
          </cell>
        </row>
        <row r="65">
          <cell r="S65">
            <v>105217548</v>
          </cell>
        </row>
        <row r="71">
          <cell r="S71">
            <v>17200278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0.vml" /><Relationship Id="rId3" Type="http://schemas.openxmlformats.org/officeDocument/2006/relationships/drawing" Target="../drawings/drawing15.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111" t="s">
        <v>28</v>
      </c>
      <c r="B1" s="1111"/>
      <c r="C1" s="1108" t="s">
        <v>91</v>
      </c>
      <c r="D1" s="1108"/>
      <c r="E1" s="1108"/>
      <c r="F1" s="1112" t="s">
        <v>87</v>
      </c>
      <c r="G1" s="1112"/>
      <c r="H1" s="1112"/>
    </row>
    <row r="2" spans="1:8" ht="33.75" customHeight="1">
      <c r="A2" s="1113" t="s">
        <v>95</v>
      </c>
      <c r="B2" s="1113"/>
      <c r="C2" s="1108"/>
      <c r="D2" s="1108"/>
      <c r="E2" s="1108"/>
      <c r="F2" s="1105" t="s">
        <v>88</v>
      </c>
      <c r="G2" s="1105"/>
      <c r="H2" s="1105"/>
    </row>
    <row r="3" spans="1:8" ht="19.5" customHeight="1">
      <c r="A3" s="9" t="s">
        <v>81</v>
      </c>
      <c r="B3" s="9"/>
      <c r="C3" s="27"/>
      <c r="D3" s="27"/>
      <c r="E3" s="27"/>
      <c r="F3" s="1105" t="s">
        <v>89</v>
      </c>
      <c r="G3" s="1105"/>
      <c r="H3" s="1105"/>
    </row>
    <row r="4" spans="1:8" s="10" customFormat="1" ht="19.5" customHeight="1">
      <c r="A4" s="9"/>
      <c r="B4" s="9"/>
      <c r="D4" s="11"/>
      <c r="F4" s="12" t="s">
        <v>90</v>
      </c>
      <c r="G4" s="12"/>
      <c r="H4" s="12"/>
    </row>
    <row r="5" spans="1:8" s="26" customFormat="1" ht="36" customHeight="1">
      <c r="A5" s="1124" t="s">
        <v>72</v>
      </c>
      <c r="B5" s="1125"/>
      <c r="C5" s="1128" t="s">
        <v>85</v>
      </c>
      <c r="D5" s="1129"/>
      <c r="E5" s="1130" t="s">
        <v>84</v>
      </c>
      <c r="F5" s="1130"/>
      <c r="G5" s="1130"/>
      <c r="H5" s="1107"/>
    </row>
    <row r="6" spans="1:8" s="26" customFormat="1" ht="20.25" customHeight="1">
      <c r="A6" s="1126"/>
      <c r="B6" s="1127"/>
      <c r="C6" s="1109" t="s">
        <v>3</v>
      </c>
      <c r="D6" s="1109" t="s">
        <v>92</v>
      </c>
      <c r="E6" s="1106" t="s">
        <v>86</v>
      </c>
      <c r="F6" s="1107"/>
      <c r="G6" s="1106" t="s">
        <v>93</v>
      </c>
      <c r="H6" s="1107"/>
    </row>
    <row r="7" spans="1:8" s="26" customFormat="1" ht="52.5" customHeight="1">
      <c r="A7" s="1126"/>
      <c r="B7" s="1127"/>
      <c r="C7" s="1110"/>
      <c r="D7" s="1110"/>
      <c r="E7" s="8" t="s">
        <v>3</v>
      </c>
      <c r="F7" s="8" t="s">
        <v>10</v>
      </c>
      <c r="G7" s="8" t="s">
        <v>3</v>
      </c>
      <c r="H7" s="8" t="s">
        <v>10</v>
      </c>
    </row>
    <row r="8" spans="1:8" ht="15" customHeight="1">
      <c r="A8" s="1115" t="s">
        <v>6</v>
      </c>
      <c r="B8" s="1116"/>
      <c r="C8" s="13">
        <v>1</v>
      </c>
      <c r="D8" s="13" t="s">
        <v>53</v>
      </c>
      <c r="E8" s="13" t="s">
        <v>58</v>
      </c>
      <c r="F8" s="13" t="s">
        <v>73</v>
      </c>
      <c r="G8" s="13" t="s">
        <v>74</v>
      </c>
      <c r="H8" s="13" t="s">
        <v>75</v>
      </c>
    </row>
    <row r="9" spans="1:8" ht="26.25" customHeight="1">
      <c r="A9" s="1117" t="s">
        <v>41</v>
      </c>
      <c r="B9" s="1118"/>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119" t="s">
        <v>68</v>
      </c>
      <c r="C16" s="1119"/>
      <c r="D16" s="29"/>
      <c r="E16" s="1121" t="s">
        <v>21</v>
      </c>
      <c r="F16" s="1121"/>
      <c r="G16" s="1121"/>
      <c r="H16" s="1121"/>
    </row>
    <row r="17" spans="2:8" ht="15.75" customHeight="1">
      <c r="B17" s="1119"/>
      <c r="C17" s="1119"/>
      <c r="D17" s="29"/>
      <c r="E17" s="1122" t="s">
        <v>46</v>
      </c>
      <c r="F17" s="1122"/>
      <c r="G17" s="1122"/>
      <c r="H17" s="1122"/>
    </row>
    <row r="18" spans="2:8" s="30" customFormat="1" ht="15.75" customHeight="1">
      <c r="B18" s="1119"/>
      <c r="C18" s="1119"/>
      <c r="D18" s="31"/>
      <c r="E18" s="1123" t="s">
        <v>67</v>
      </c>
      <c r="F18" s="1123"/>
      <c r="G18" s="1123"/>
      <c r="H18" s="1123"/>
    </row>
    <row r="20" ht="15.75">
      <c r="B20" s="22"/>
    </row>
    <row r="22" ht="15.75" hidden="1">
      <c r="A22" s="23" t="s">
        <v>49</v>
      </c>
    </row>
    <row r="23" spans="1:3" ht="15.75" hidden="1">
      <c r="A23" s="24"/>
      <c r="B23" s="1120" t="s">
        <v>59</v>
      </c>
      <c r="C23" s="1120"/>
    </row>
    <row r="24" spans="1:8" ht="15.75" customHeight="1" hidden="1">
      <c r="A24" s="25" t="s">
        <v>27</v>
      </c>
      <c r="B24" s="1114" t="s">
        <v>63</v>
      </c>
      <c r="C24" s="1114"/>
      <c r="D24" s="25"/>
      <c r="E24" s="25"/>
      <c r="F24" s="25"/>
      <c r="G24" s="25"/>
      <c r="H24" s="25"/>
    </row>
    <row r="25" spans="1:8" ht="15" customHeight="1" hidden="1">
      <c r="A25" s="25"/>
      <c r="B25" s="1114" t="s">
        <v>66</v>
      </c>
      <c r="C25" s="1114"/>
      <c r="D25" s="1114"/>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3" customWidth="1"/>
    <col min="2" max="2" width="23.625" style="331" customWidth="1"/>
    <col min="3" max="3" width="9.25390625" style="331" customWidth="1"/>
    <col min="4" max="4" width="15.375" style="331" customWidth="1"/>
    <col min="5" max="5" width="8.375" style="331" customWidth="1"/>
    <col min="6" max="6" width="10.75390625" style="331" customWidth="1"/>
    <col min="7" max="7" width="8.25390625" style="331" customWidth="1"/>
    <col min="8" max="8" width="9.875" style="331" customWidth="1"/>
    <col min="9" max="9" width="8.00390625" style="331" customWidth="1"/>
    <col min="10" max="10" width="12.25390625" style="331" customWidth="1"/>
    <col min="11" max="11" width="9.25390625" style="331" customWidth="1"/>
    <col min="12" max="12" width="11.50390625" style="331" customWidth="1"/>
    <col min="13" max="28" width="8.00390625" style="331" customWidth="1"/>
    <col min="29" max="29" width="8.375" style="331" customWidth="1"/>
    <col min="30" max="30" width="8.00390625" style="331" customWidth="1"/>
    <col min="31" max="31" width="11.25390625" style="331" customWidth="1"/>
    <col min="32" max="32" width="13.50390625" style="331" customWidth="1"/>
    <col min="33" max="16384" width="8.00390625" style="331" customWidth="1"/>
  </cols>
  <sheetData>
    <row r="1" spans="1:12" ht="20.25" customHeight="1">
      <c r="A1" s="1307" t="s">
        <v>322</v>
      </c>
      <c r="B1" s="1307"/>
      <c r="C1" s="1307"/>
      <c r="D1" s="1310" t="s">
        <v>443</v>
      </c>
      <c r="E1" s="1310"/>
      <c r="F1" s="1310"/>
      <c r="G1" s="1310"/>
      <c r="H1" s="1310"/>
      <c r="I1" s="1310"/>
      <c r="J1" s="199" t="s">
        <v>444</v>
      </c>
      <c r="K1" s="330"/>
      <c r="L1" s="330"/>
    </row>
    <row r="2" spans="1:12" ht="18.75" customHeight="1">
      <c r="A2" s="1308" t="s">
        <v>402</v>
      </c>
      <c r="B2" s="1308"/>
      <c r="C2" s="1308"/>
      <c r="D2" s="1397" t="s">
        <v>323</v>
      </c>
      <c r="E2" s="1397"/>
      <c r="F2" s="1397"/>
      <c r="G2" s="1397"/>
      <c r="H2" s="1397"/>
      <c r="I2" s="1397"/>
      <c r="J2" s="1307" t="s">
        <v>445</v>
      </c>
      <c r="K2" s="1307"/>
      <c r="L2" s="1307"/>
    </row>
    <row r="3" spans="1:12" ht="17.25">
      <c r="A3" s="1308" t="s">
        <v>354</v>
      </c>
      <c r="B3" s="1308"/>
      <c r="C3" s="1308"/>
      <c r="D3" s="1398" t="s">
        <v>446</v>
      </c>
      <c r="E3" s="1399"/>
      <c r="F3" s="1399"/>
      <c r="G3" s="1399"/>
      <c r="H3" s="1399"/>
      <c r="I3" s="1399"/>
      <c r="J3" s="202" t="s">
        <v>462</v>
      </c>
      <c r="K3" s="202"/>
      <c r="L3" s="202"/>
    </row>
    <row r="4" spans="1:12" ht="15.75">
      <c r="A4" s="1394" t="s">
        <v>447</v>
      </c>
      <c r="B4" s="1394"/>
      <c r="C4" s="1394"/>
      <c r="D4" s="1395"/>
      <c r="E4" s="1395"/>
      <c r="F4" s="1395"/>
      <c r="G4" s="1395"/>
      <c r="H4" s="1395"/>
      <c r="I4" s="1395"/>
      <c r="J4" s="1313" t="s">
        <v>404</v>
      </c>
      <c r="K4" s="1313"/>
      <c r="L4" s="1313"/>
    </row>
    <row r="5" spans="1:13" ht="15.75">
      <c r="A5" s="332"/>
      <c r="B5" s="332"/>
      <c r="C5" s="333"/>
      <c r="D5" s="333"/>
      <c r="E5" s="201"/>
      <c r="J5" s="334" t="s">
        <v>448</v>
      </c>
      <c r="K5" s="249"/>
      <c r="L5" s="249"/>
      <c r="M5" s="249"/>
    </row>
    <row r="6" spans="1:13" s="337" customFormat="1" ht="24.75" customHeight="1">
      <c r="A6" s="1388" t="s">
        <v>72</v>
      </c>
      <c r="B6" s="1389"/>
      <c r="C6" s="1386" t="s">
        <v>449</v>
      </c>
      <c r="D6" s="1386"/>
      <c r="E6" s="1386"/>
      <c r="F6" s="1386"/>
      <c r="G6" s="1386"/>
      <c r="H6" s="1386"/>
      <c r="I6" s="1386" t="s">
        <v>324</v>
      </c>
      <c r="J6" s="1386"/>
      <c r="K6" s="1386"/>
      <c r="L6" s="1386"/>
      <c r="M6" s="336"/>
    </row>
    <row r="7" spans="1:13" s="337" customFormat="1" ht="17.25" customHeight="1">
      <c r="A7" s="1390"/>
      <c r="B7" s="1391"/>
      <c r="C7" s="1386" t="s">
        <v>38</v>
      </c>
      <c r="D7" s="1386"/>
      <c r="E7" s="1386" t="s">
        <v>7</v>
      </c>
      <c r="F7" s="1386"/>
      <c r="G7" s="1386"/>
      <c r="H7" s="1386"/>
      <c r="I7" s="1386" t="s">
        <v>325</v>
      </c>
      <c r="J7" s="1386"/>
      <c r="K7" s="1386" t="s">
        <v>326</v>
      </c>
      <c r="L7" s="1386"/>
      <c r="M7" s="336"/>
    </row>
    <row r="8" spans="1:12" s="337" customFormat="1" ht="27.75" customHeight="1">
      <c r="A8" s="1390"/>
      <c r="B8" s="1391"/>
      <c r="C8" s="1386"/>
      <c r="D8" s="1386"/>
      <c r="E8" s="1386" t="s">
        <v>327</v>
      </c>
      <c r="F8" s="1386"/>
      <c r="G8" s="1386" t="s">
        <v>328</v>
      </c>
      <c r="H8" s="1386"/>
      <c r="I8" s="1386"/>
      <c r="J8" s="1386"/>
      <c r="K8" s="1386"/>
      <c r="L8" s="1386"/>
    </row>
    <row r="9" spans="1:12" s="337" customFormat="1" ht="24.75" customHeight="1">
      <c r="A9" s="1392"/>
      <c r="B9" s="1393"/>
      <c r="C9" s="335" t="s">
        <v>329</v>
      </c>
      <c r="D9" s="335" t="s">
        <v>10</v>
      </c>
      <c r="E9" s="335" t="s">
        <v>3</v>
      </c>
      <c r="F9" s="335" t="s">
        <v>330</v>
      </c>
      <c r="G9" s="335" t="s">
        <v>3</v>
      </c>
      <c r="H9" s="335" t="s">
        <v>330</v>
      </c>
      <c r="I9" s="335" t="s">
        <v>3</v>
      </c>
      <c r="J9" s="335" t="s">
        <v>330</v>
      </c>
      <c r="K9" s="335" t="s">
        <v>3</v>
      </c>
      <c r="L9" s="335" t="s">
        <v>330</v>
      </c>
    </row>
    <row r="10" spans="1:12" s="339" customFormat="1" ht="15.75">
      <c r="A10" s="1292" t="s">
        <v>6</v>
      </c>
      <c r="B10" s="1293"/>
      <c r="C10" s="338">
        <v>1</v>
      </c>
      <c r="D10" s="338">
        <v>2</v>
      </c>
      <c r="E10" s="338">
        <v>3</v>
      </c>
      <c r="F10" s="338">
        <v>4</v>
      </c>
      <c r="G10" s="338">
        <v>5</v>
      </c>
      <c r="H10" s="338">
        <v>6</v>
      </c>
      <c r="I10" s="338">
        <v>7</v>
      </c>
      <c r="J10" s="338">
        <v>8</v>
      </c>
      <c r="K10" s="338">
        <v>9</v>
      </c>
      <c r="L10" s="338">
        <v>10</v>
      </c>
    </row>
    <row r="11" spans="1:12" s="339" customFormat="1" ht="30.75" customHeight="1">
      <c r="A11" s="1304" t="s">
        <v>399</v>
      </c>
      <c r="B11" s="1305"/>
      <c r="C11" s="256">
        <f aca="true" t="shared" si="0" ref="C11:L11">C13-C12</f>
        <v>0</v>
      </c>
      <c r="D11" s="256">
        <f t="shared" si="0"/>
        <v>0</v>
      </c>
      <c r="E11" s="256">
        <f t="shared" si="0"/>
        <v>0</v>
      </c>
      <c r="F11" s="256">
        <f t="shared" si="0"/>
        <v>0</v>
      </c>
      <c r="G11" s="256">
        <f t="shared" si="0"/>
        <v>0</v>
      </c>
      <c r="H11" s="256">
        <f t="shared" si="0"/>
        <v>0</v>
      </c>
      <c r="I11" s="256">
        <f t="shared" si="0"/>
        <v>0</v>
      </c>
      <c r="J11" s="256">
        <f t="shared" si="0"/>
        <v>0</v>
      </c>
      <c r="K11" s="256">
        <f t="shared" si="0"/>
        <v>0</v>
      </c>
      <c r="L11" s="256">
        <f t="shared" si="0"/>
        <v>0</v>
      </c>
    </row>
    <row r="12" spans="1:12" s="339" customFormat="1" ht="27" customHeight="1">
      <c r="A12" s="1283" t="s">
        <v>400</v>
      </c>
      <c r="B12" s="1284"/>
      <c r="C12" s="257">
        <v>0</v>
      </c>
      <c r="D12" s="257">
        <v>0</v>
      </c>
      <c r="E12" s="257">
        <v>0</v>
      </c>
      <c r="F12" s="257">
        <v>0</v>
      </c>
      <c r="G12" s="257">
        <v>0</v>
      </c>
      <c r="H12" s="257">
        <v>0</v>
      </c>
      <c r="I12" s="257">
        <v>0</v>
      </c>
      <c r="J12" s="257">
        <v>0</v>
      </c>
      <c r="K12" s="257">
        <v>0</v>
      </c>
      <c r="L12" s="257">
        <v>0</v>
      </c>
    </row>
    <row r="13" spans="1:32" s="339" customFormat="1" ht="17.25" customHeight="1">
      <c r="A13" s="1286" t="s">
        <v>37</v>
      </c>
      <c r="B13" s="1287"/>
      <c r="C13" s="340">
        <f aca="true" t="shared" si="1" ref="C13:L13">C14+C15</f>
        <v>0</v>
      </c>
      <c r="D13" s="340">
        <f t="shared" si="1"/>
        <v>0</v>
      </c>
      <c r="E13" s="340">
        <f t="shared" si="1"/>
        <v>0</v>
      </c>
      <c r="F13" s="340">
        <f t="shared" si="1"/>
        <v>0</v>
      </c>
      <c r="G13" s="340">
        <f t="shared" si="1"/>
        <v>0</v>
      </c>
      <c r="H13" s="340">
        <f t="shared" si="1"/>
        <v>0</v>
      </c>
      <c r="I13" s="340">
        <f t="shared" si="1"/>
        <v>0</v>
      </c>
      <c r="J13" s="340">
        <f t="shared" si="1"/>
        <v>0</v>
      </c>
      <c r="K13" s="340">
        <f t="shared" si="1"/>
        <v>0</v>
      </c>
      <c r="L13" s="340">
        <f t="shared" si="1"/>
        <v>0</v>
      </c>
      <c r="AF13" s="339">
        <f>AC14-AC15</f>
        <v>0</v>
      </c>
    </row>
    <row r="14" spans="1:37" s="341" customFormat="1" ht="17.25" customHeight="1">
      <c r="A14" s="205" t="s">
        <v>0</v>
      </c>
      <c r="B14" s="206" t="s">
        <v>98</v>
      </c>
      <c r="C14" s="340">
        <f>C15+C16</f>
        <v>0</v>
      </c>
      <c r="D14" s="340">
        <f>D15+D16</f>
        <v>0</v>
      </c>
      <c r="E14" s="260">
        <v>0</v>
      </c>
      <c r="F14" s="260">
        <v>0</v>
      </c>
      <c r="G14" s="260">
        <v>0</v>
      </c>
      <c r="H14" s="260">
        <v>0</v>
      </c>
      <c r="I14" s="260">
        <v>0</v>
      </c>
      <c r="J14" s="260">
        <v>0</v>
      </c>
      <c r="K14" s="260">
        <v>0</v>
      </c>
      <c r="L14" s="260">
        <v>0</v>
      </c>
      <c r="AK14" s="342"/>
    </row>
    <row r="15" spans="1:12" s="341" customFormat="1" ht="17.25" customHeight="1">
      <c r="A15" s="262" t="s">
        <v>1</v>
      </c>
      <c r="B15" s="206" t="s">
        <v>19</v>
      </c>
      <c r="C15" s="340">
        <f aca="true" t="shared" si="2" ref="C15:L15">C16+C17+C18+C19+C20+C21+C22+C23+C24+C25+C26</f>
        <v>0</v>
      </c>
      <c r="D15" s="340">
        <f t="shared" si="2"/>
        <v>0</v>
      </c>
      <c r="E15" s="340">
        <f t="shared" si="2"/>
        <v>0</v>
      </c>
      <c r="F15" s="340">
        <f t="shared" si="2"/>
        <v>0</v>
      </c>
      <c r="G15" s="340">
        <f t="shared" si="2"/>
        <v>0</v>
      </c>
      <c r="H15" s="340">
        <f t="shared" si="2"/>
        <v>0</v>
      </c>
      <c r="I15" s="340">
        <f t="shared" si="2"/>
        <v>0</v>
      </c>
      <c r="J15" s="340">
        <f t="shared" si="2"/>
        <v>0</v>
      </c>
      <c r="K15" s="340">
        <f t="shared" si="2"/>
        <v>0</v>
      </c>
      <c r="L15" s="340">
        <f t="shared" si="2"/>
        <v>0</v>
      </c>
    </row>
    <row r="16" spans="1:38" s="341" customFormat="1" ht="17.25" customHeight="1">
      <c r="A16" s="208">
        <v>1</v>
      </c>
      <c r="B16" s="76" t="s">
        <v>369</v>
      </c>
      <c r="C16" s="340">
        <f aca="true" t="shared" si="3" ref="C16:C26">E16+G16</f>
        <v>0</v>
      </c>
      <c r="D16" s="340">
        <f aca="true" t="shared" si="4" ref="D16:D26">F16+H16</f>
        <v>0</v>
      </c>
      <c r="E16" s="260">
        <v>0</v>
      </c>
      <c r="F16" s="260">
        <v>0</v>
      </c>
      <c r="G16" s="260">
        <v>0</v>
      </c>
      <c r="H16" s="260">
        <v>0</v>
      </c>
      <c r="I16" s="260">
        <v>0</v>
      </c>
      <c r="J16" s="260">
        <v>0</v>
      </c>
      <c r="K16" s="260">
        <v>0</v>
      </c>
      <c r="L16" s="260">
        <v>0</v>
      </c>
      <c r="AL16" s="342"/>
    </row>
    <row r="17" spans="1:32" s="341" customFormat="1" ht="17.25" customHeight="1">
      <c r="A17" s="208">
        <v>2</v>
      </c>
      <c r="B17" s="76" t="s">
        <v>401</v>
      </c>
      <c r="C17" s="340">
        <f t="shared" si="3"/>
        <v>0</v>
      </c>
      <c r="D17" s="340">
        <f t="shared" si="4"/>
        <v>0</v>
      </c>
      <c r="E17" s="260">
        <v>0</v>
      </c>
      <c r="F17" s="260">
        <v>0</v>
      </c>
      <c r="G17" s="260">
        <v>0</v>
      </c>
      <c r="H17" s="260">
        <v>0</v>
      </c>
      <c r="I17" s="260">
        <v>0</v>
      </c>
      <c r="J17" s="260">
        <v>0</v>
      </c>
      <c r="K17" s="260">
        <v>0</v>
      </c>
      <c r="L17" s="260">
        <v>0</v>
      </c>
      <c r="AF17" s="342" t="e">
        <f>(R17-D17)/D17</f>
        <v>#DIV/0!</v>
      </c>
    </row>
    <row r="18" spans="1:12" s="341" customFormat="1" ht="17.25" customHeight="1">
      <c r="A18" s="208">
        <v>3</v>
      </c>
      <c r="B18" s="76" t="s">
        <v>372</v>
      </c>
      <c r="C18" s="340">
        <f t="shared" si="3"/>
        <v>0</v>
      </c>
      <c r="D18" s="340">
        <f t="shared" si="4"/>
        <v>0</v>
      </c>
      <c r="E18" s="260">
        <v>0</v>
      </c>
      <c r="F18" s="260">
        <v>0</v>
      </c>
      <c r="G18" s="260">
        <v>0</v>
      </c>
      <c r="H18" s="260">
        <v>0</v>
      </c>
      <c r="I18" s="260">
        <v>0</v>
      </c>
      <c r="J18" s="260">
        <v>0</v>
      </c>
      <c r="K18" s="260">
        <v>0</v>
      </c>
      <c r="L18" s="260">
        <v>0</v>
      </c>
    </row>
    <row r="19" spans="1:12" s="341" customFormat="1" ht="17.25" customHeight="1">
      <c r="A19" s="208">
        <v>4</v>
      </c>
      <c r="B19" s="76" t="s">
        <v>373</v>
      </c>
      <c r="C19" s="340">
        <f t="shared" si="3"/>
        <v>0</v>
      </c>
      <c r="D19" s="340">
        <f t="shared" si="4"/>
        <v>0</v>
      </c>
      <c r="E19" s="260">
        <v>0</v>
      </c>
      <c r="F19" s="260">
        <v>0</v>
      </c>
      <c r="G19" s="260">
        <v>0</v>
      </c>
      <c r="H19" s="260">
        <v>0</v>
      </c>
      <c r="I19" s="260">
        <v>0</v>
      </c>
      <c r="J19" s="260">
        <v>0</v>
      </c>
      <c r="K19" s="260">
        <v>0</v>
      </c>
      <c r="L19" s="260">
        <v>0</v>
      </c>
    </row>
    <row r="20" spans="1:12" s="341" customFormat="1" ht="17.25" customHeight="1">
      <c r="A20" s="208">
        <v>5</v>
      </c>
      <c r="B20" s="76" t="s">
        <v>374</v>
      </c>
      <c r="C20" s="340">
        <f t="shared" si="3"/>
        <v>0</v>
      </c>
      <c r="D20" s="340">
        <f t="shared" si="4"/>
        <v>0</v>
      </c>
      <c r="E20" s="260">
        <v>0</v>
      </c>
      <c r="F20" s="260">
        <v>0</v>
      </c>
      <c r="G20" s="260">
        <v>0</v>
      </c>
      <c r="H20" s="260">
        <v>0</v>
      </c>
      <c r="I20" s="260">
        <v>0</v>
      </c>
      <c r="J20" s="260">
        <v>0</v>
      </c>
      <c r="K20" s="260">
        <v>0</v>
      </c>
      <c r="L20" s="260">
        <v>0</v>
      </c>
    </row>
    <row r="21" spans="1:39" s="341" customFormat="1" ht="17.25" customHeight="1">
      <c r="A21" s="208">
        <v>6</v>
      </c>
      <c r="B21" s="76" t="s">
        <v>375</v>
      </c>
      <c r="C21" s="340">
        <f t="shared" si="3"/>
        <v>0</v>
      </c>
      <c r="D21" s="340">
        <f t="shared" si="4"/>
        <v>0</v>
      </c>
      <c r="E21" s="260">
        <v>0</v>
      </c>
      <c r="F21" s="260">
        <v>0</v>
      </c>
      <c r="G21" s="260">
        <v>0</v>
      </c>
      <c r="H21" s="260">
        <v>0</v>
      </c>
      <c r="I21" s="260">
        <v>0</v>
      </c>
      <c r="J21" s="260">
        <v>0</v>
      </c>
      <c r="K21" s="260">
        <v>0</v>
      </c>
      <c r="L21" s="260">
        <v>0</v>
      </c>
      <c r="AJ21" s="341">
        <f>AI20-AI21</f>
        <v>0</v>
      </c>
      <c r="AK21" s="341">
        <v>1653</v>
      </c>
      <c r="AL21" s="341">
        <f>AI20-AK21</f>
        <v>-1653</v>
      </c>
      <c r="AM21" s="342" t="e">
        <f>AL21/AI20</f>
        <v>#DIV/0!</v>
      </c>
    </row>
    <row r="22" spans="1:39" s="341" customFormat="1" ht="17.25" customHeight="1">
      <c r="A22" s="208">
        <v>7</v>
      </c>
      <c r="B22" s="76" t="s">
        <v>380</v>
      </c>
      <c r="C22" s="340">
        <f t="shared" si="3"/>
        <v>0</v>
      </c>
      <c r="D22" s="340">
        <f t="shared" si="4"/>
        <v>0</v>
      </c>
      <c r="E22" s="260">
        <v>0</v>
      </c>
      <c r="F22" s="260">
        <v>0</v>
      </c>
      <c r="G22" s="260">
        <v>0</v>
      </c>
      <c r="H22" s="260">
        <v>0</v>
      </c>
      <c r="I22" s="260">
        <v>0</v>
      </c>
      <c r="J22" s="260">
        <v>0</v>
      </c>
      <c r="K22" s="260">
        <v>0</v>
      </c>
      <c r="L22" s="260">
        <v>0</v>
      </c>
      <c r="AM22" s="342" t="e">
        <f>AN20-AM21</f>
        <v>#DIV/0!</v>
      </c>
    </row>
    <row r="23" spans="1:12" s="341" customFormat="1" ht="17.25" customHeight="1">
      <c r="A23" s="208">
        <v>8</v>
      </c>
      <c r="B23" s="76" t="s">
        <v>382</v>
      </c>
      <c r="C23" s="340">
        <f t="shared" si="3"/>
        <v>0</v>
      </c>
      <c r="D23" s="340">
        <f t="shared" si="4"/>
        <v>0</v>
      </c>
      <c r="E23" s="260">
        <v>0</v>
      </c>
      <c r="F23" s="260">
        <v>0</v>
      </c>
      <c r="G23" s="260">
        <v>0</v>
      </c>
      <c r="H23" s="260">
        <v>0</v>
      </c>
      <c r="I23" s="260">
        <v>0</v>
      </c>
      <c r="J23" s="260">
        <v>0</v>
      </c>
      <c r="K23" s="260">
        <v>0</v>
      </c>
      <c r="L23" s="260">
        <v>0</v>
      </c>
    </row>
    <row r="24" spans="1:36" s="341" customFormat="1" ht="17.25" customHeight="1">
      <c r="A24" s="208">
        <v>9</v>
      </c>
      <c r="B24" s="76" t="s">
        <v>383</v>
      </c>
      <c r="C24" s="340">
        <f t="shared" si="3"/>
        <v>0</v>
      </c>
      <c r="D24" s="340">
        <f t="shared" si="4"/>
        <v>0</v>
      </c>
      <c r="E24" s="260">
        <v>0</v>
      </c>
      <c r="F24" s="260">
        <v>0</v>
      </c>
      <c r="G24" s="260">
        <v>0</v>
      </c>
      <c r="H24" s="260">
        <v>0</v>
      </c>
      <c r="I24" s="260">
        <v>0</v>
      </c>
      <c r="J24" s="260">
        <v>0</v>
      </c>
      <c r="K24" s="260">
        <v>0</v>
      </c>
      <c r="L24" s="260">
        <v>0</v>
      </c>
      <c r="AJ24" s="341">
        <f>AI23-AI24</f>
        <v>0</v>
      </c>
    </row>
    <row r="25" spans="1:36" s="341" customFormat="1" ht="17.25" customHeight="1">
      <c r="A25" s="208">
        <v>10</v>
      </c>
      <c r="B25" s="76" t="s">
        <v>384</v>
      </c>
      <c r="C25" s="340">
        <f t="shared" si="3"/>
        <v>0</v>
      </c>
      <c r="D25" s="340">
        <f t="shared" si="4"/>
        <v>0</v>
      </c>
      <c r="E25" s="260">
        <v>0</v>
      </c>
      <c r="F25" s="260">
        <v>0</v>
      </c>
      <c r="G25" s="260">
        <v>0</v>
      </c>
      <c r="H25" s="260">
        <v>0</v>
      </c>
      <c r="I25" s="260">
        <v>0</v>
      </c>
      <c r="J25" s="260">
        <v>0</v>
      </c>
      <c r="K25" s="260">
        <v>0</v>
      </c>
      <c r="L25" s="260">
        <v>0</v>
      </c>
      <c r="AJ25" s="342" t="e">
        <f>AI24/AI25</f>
        <v>#DIV/0!</v>
      </c>
    </row>
    <row r="26" spans="1:44" s="341" customFormat="1" ht="17.25" customHeight="1">
      <c r="A26" s="208">
        <v>11</v>
      </c>
      <c r="B26" s="76" t="s">
        <v>386</v>
      </c>
      <c r="C26" s="340">
        <f t="shared" si="3"/>
        <v>0</v>
      </c>
      <c r="D26" s="340">
        <f t="shared" si="4"/>
        <v>0</v>
      </c>
      <c r="E26" s="260">
        <v>0</v>
      </c>
      <c r="F26" s="260">
        <v>0</v>
      </c>
      <c r="G26" s="260">
        <v>0</v>
      </c>
      <c r="H26" s="260">
        <v>0</v>
      </c>
      <c r="I26" s="260">
        <v>0</v>
      </c>
      <c r="J26" s="260">
        <v>0</v>
      </c>
      <c r="K26" s="260">
        <v>0</v>
      </c>
      <c r="L26" s="260">
        <v>0</v>
      </c>
      <c r="AR26" s="342"/>
    </row>
    <row r="27" ht="7.5" customHeight="1"/>
    <row r="28" spans="1:35" s="200" customFormat="1" ht="15.75" customHeight="1">
      <c r="A28" s="210"/>
      <c r="B28" s="1302" t="s">
        <v>387</v>
      </c>
      <c r="C28" s="1302"/>
      <c r="D28" s="1302"/>
      <c r="E28" s="212"/>
      <c r="F28" s="266"/>
      <c r="G28" s="266"/>
      <c r="H28" s="1301" t="s">
        <v>387</v>
      </c>
      <c r="I28" s="1301"/>
      <c r="J28" s="1301"/>
      <c r="K28" s="1301"/>
      <c r="L28" s="1301"/>
      <c r="AG28" s="200" t="s">
        <v>388</v>
      </c>
      <c r="AI28" s="198">
        <f>82/88</f>
        <v>0.9318181818181818</v>
      </c>
    </row>
    <row r="29" spans="1:12" s="200" customFormat="1" ht="19.5" customHeight="1">
      <c r="A29" s="210"/>
      <c r="B29" s="1303" t="s">
        <v>331</v>
      </c>
      <c r="C29" s="1303"/>
      <c r="D29" s="1303"/>
      <c r="E29" s="212"/>
      <c r="F29" s="213"/>
      <c r="G29" s="213"/>
      <c r="H29" s="1306" t="s">
        <v>249</v>
      </c>
      <c r="I29" s="1306"/>
      <c r="J29" s="1306"/>
      <c r="K29" s="1306"/>
      <c r="L29" s="1306"/>
    </row>
    <row r="30" spans="1:12" s="204" customFormat="1" ht="15" customHeight="1">
      <c r="A30" s="210"/>
      <c r="B30" s="1387"/>
      <c r="C30" s="1387"/>
      <c r="D30" s="1387"/>
      <c r="E30" s="212"/>
      <c r="F30" s="213"/>
      <c r="G30" s="213"/>
      <c r="H30" s="1259"/>
      <c r="I30" s="1259"/>
      <c r="J30" s="1259"/>
      <c r="K30" s="1259"/>
      <c r="L30" s="1259"/>
    </row>
    <row r="31" spans="1:12" s="200" customFormat="1" ht="15" customHeight="1">
      <c r="A31" s="210"/>
      <c r="B31" s="211"/>
      <c r="C31" s="211"/>
      <c r="D31" s="212"/>
      <c r="E31" s="212"/>
      <c r="F31" s="213"/>
      <c r="G31" s="213"/>
      <c r="H31" s="215"/>
      <c r="I31" s="215"/>
      <c r="J31" s="215"/>
      <c r="K31" s="215"/>
      <c r="L31" s="215"/>
    </row>
    <row r="32" spans="1:12" s="200" customFormat="1" ht="15" customHeight="1">
      <c r="A32" s="210"/>
      <c r="B32" s="211"/>
      <c r="C32" s="211"/>
      <c r="D32" s="212"/>
      <c r="E32" s="212"/>
      <c r="F32" s="213"/>
      <c r="G32" s="213"/>
      <c r="H32" s="215"/>
      <c r="I32" s="215"/>
      <c r="J32" s="215"/>
      <c r="K32" s="215"/>
      <c r="L32" s="215"/>
    </row>
    <row r="33" spans="2:12" ht="19.5">
      <c r="B33" s="1385" t="s">
        <v>391</v>
      </c>
      <c r="C33" s="1385"/>
      <c r="D33" s="1385"/>
      <c r="E33" s="344"/>
      <c r="F33" s="344"/>
      <c r="G33" s="344"/>
      <c r="H33" s="344"/>
      <c r="I33" s="344"/>
      <c r="J33" s="345" t="s">
        <v>391</v>
      </c>
      <c r="K33" s="344"/>
      <c r="L33" s="344"/>
    </row>
    <row r="34" spans="2:12" ht="18.75">
      <c r="B34" s="344"/>
      <c r="C34" s="344"/>
      <c r="D34" s="344"/>
      <c r="E34" s="344"/>
      <c r="F34" s="344"/>
      <c r="G34" s="344"/>
      <c r="H34" s="344"/>
      <c r="I34" s="344"/>
      <c r="J34" s="344"/>
      <c r="K34" s="344"/>
      <c r="L34" s="344"/>
    </row>
    <row r="35" spans="2:12" ht="18.75">
      <c r="B35" s="344"/>
      <c r="C35" s="344"/>
      <c r="D35" s="344"/>
      <c r="E35" s="344"/>
      <c r="F35" s="344"/>
      <c r="G35" s="344"/>
      <c r="H35" s="344"/>
      <c r="I35" s="344"/>
      <c r="J35" s="344"/>
      <c r="K35" s="344"/>
      <c r="L35" s="344"/>
    </row>
    <row r="36" spans="1:12" s="192" customFormat="1" ht="18.75" hidden="1">
      <c r="A36" s="243" t="s">
        <v>47</v>
      </c>
      <c r="B36" s="194"/>
      <c r="C36" s="194"/>
      <c r="D36" s="194"/>
      <c r="E36" s="194"/>
      <c r="F36" s="194"/>
      <c r="G36" s="194"/>
      <c r="H36" s="194"/>
      <c r="I36" s="194"/>
      <c r="J36" s="194"/>
      <c r="K36" s="346"/>
      <c r="L36" s="194"/>
    </row>
    <row r="37" spans="1:15" s="192" customFormat="1" ht="15" customHeight="1" hidden="1">
      <c r="A37" s="196"/>
      <c r="B37" s="1396" t="s">
        <v>332</v>
      </c>
      <c r="C37" s="1396"/>
      <c r="D37" s="1396"/>
      <c r="E37" s="1396"/>
      <c r="F37" s="1396"/>
      <c r="G37" s="1396"/>
      <c r="H37" s="1396"/>
      <c r="I37" s="1396"/>
      <c r="J37" s="1396"/>
      <c r="K37" s="347"/>
      <c r="L37" s="302"/>
      <c r="M37" s="273"/>
      <c r="N37" s="273"/>
      <c r="O37" s="273"/>
    </row>
    <row r="38" spans="2:12" s="192" customFormat="1" ht="18.75" hidden="1">
      <c r="B38" s="244" t="s">
        <v>333</v>
      </c>
      <c r="C38" s="194"/>
      <c r="D38" s="194"/>
      <c r="E38" s="194"/>
      <c r="F38" s="194"/>
      <c r="G38" s="194"/>
      <c r="H38" s="194"/>
      <c r="I38" s="194"/>
      <c r="J38" s="194"/>
      <c r="K38" s="346"/>
      <c r="L38" s="194"/>
    </row>
    <row r="39" spans="2:12" ht="18.75" hidden="1">
      <c r="B39" s="348" t="s">
        <v>334</v>
      </c>
      <c r="C39" s="344"/>
      <c r="D39" s="344"/>
      <c r="E39" s="344"/>
      <c r="F39" s="344"/>
      <c r="G39" s="344"/>
      <c r="H39" s="344"/>
      <c r="I39" s="344"/>
      <c r="J39" s="344"/>
      <c r="K39" s="344"/>
      <c r="L39" s="344"/>
    </row>
    <row r="40" spans="2:12" ht="18.75" hidden="1">
      <c r="B40" s="344"/>
      <c r="C40" s="344"/>
      <c r="D40" s="344"/>
      <c r="E40" s="344"/>
      <c r="F40" s="344"/>
      <c r="G40" s="344"/>
      <c r="H40" s="344"/>
      <c r="I40" s="344"/>
      <c r="J40" s="344"/>
      <c r="K40" s="344"/>
      <c r="L40" s="344"/>
    </row>
    <row r="41" spans="2:13" ht="18.75">
      <c r="B41" s="1131" t="s">
        <v>433</v>
      </c>
      <c r="C41" s="1131"/>
      <c r="D41" s="1131"/>
      <c r="E41" s="218"/>
      <c r="F41" s="218"/>
      <c r="G41" s="190"/>
      <c r="H41" s="1132" t="s">
        <v>348</v>
      </c>
      <c r="I41" s="1132"/>
      <c r="J41" s="1132"/>
      <c r="K41" s="1132"/>
      <c r="L41" s="1132"/>
      <c r="M41" s="171"/>
    </row>
    <row r="42" spans="2:12" ht="18.75">
      <c r="B42" s="344"/>
      <c r="C42" s="344"/>
      <c r="D42" s="344"/>
      <c r="E42" s="344"/>
      <c r="F42" s="344"/>
      <c r="G42" s="344"/>
      <c r="H42" s="344"/>
      <c r="I42" s="344"/>
      <c r="J42" s="344"/>
      <c r="K42" s="344"/>
      <c r="L42" s="344"/>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9" hidden="1" customWidth="1"/>
    <col min="12" max="12" width="68.75390625" style="349" customWidth="1"/>
    <col min="13" max="13" width="16.125" style="349" bestFit="1" customWidth="1"/>
    <col min="14" max="14" width="47.625" style="349" customWidth="1"/>
    <col min="15" max="16384" width="9.00390625" style="349" customWidth="1"/>
  </cols>
  <sheetData>
    <row r="1" spans="12:25" ht="54.75" customHeight="1">
      <c r="L1" s="1400" t="s">
        <v>475</v>
      </c>
      <c r="M1" s="1401"/>
      <c r="N1" s="1401"/>
      <c r="O1" s="373"/>
      <c r="P1" s="373"/>
      <c r="Q1" s="373"/>
      <c r="R1" s="373"/>
      <c r="S1" s="373"/>
      <c r="T1" s="373"/>
      <c r="U1" s="373"/>
      <c r="V1" s="373"/>
      <c r="W1" s="373"/>
      <c r="X1" s="373"/>
      <c r="Y1" s="374"/>
    </row>
    <row r="2" spans="11:17" ht="34.5" customHeight="1">
      <c r="K2" s="357"/>
      <c r="L2" s="1402" t="s">
        <v>482</v>
      </c>
      <c r="M2" s="1403"/>
      <c r="N2" s="1404"/>
      <c r="O2" s="37"/>
      <c r="P2" s="359"/>
      <c r="Q2" s="355"/>
    </row>
    <row r="3" spans="11:18" ht="31.5" customHeight="1">
      <c r="K3" s="357"/>
      <c r="L3" s="362" t="s">
        <v>491</v>
      </c>
      <c r="M3" s="363" t="e">
        <f>#REF!</f>
        <v>#REF!</v>
      </c>
      <c r="N3" s="363"/>
      <c r="O3" s="363"/>
      <c r="P3" s="360"/>
      <c r="Q3" s="356"/>
      <c r="R3" s="353"/>
    </row>
    <row r="4" spans="11:18" ht="30" customHeight="1">
      <c r="K4" s="357"/>
      <c r="L4" s="364" t="s">
        <v>476</v>
      </c>
      <c r="M4" s="365" t="e">
        <f>#REF!</f>
        <v>#REF!</v>
      </c>
      <c r="N4" s="363"/>
      <c r="O4" s="363"/>
      <c r="P4" s="360"/>
      <c r="Q4" s="356"/>
      <c r="R4" s="353"/>
    </row>
    <row r="5" spans="11:18" ht="31.5" customHeight="1">
      <c r="K5" s="357"/>
      <c r="L5" s="364" t="s">
        <v>477</v>
      </c>
      <c r="M5" s="365" t="e">
        <f>#REF!</f>
        <v>#REF!</v>
      </c>
      <c r="N5" s="363"/>
      <c r="O5" s="363"/>
      <c r="P5" s="360"/>
      <c r="Q5" s="356"/>
      <c r="R5" s="353"/>
    </row>
    <row r="6" spans="11:18" ht="27" customHeight="1">
      <c r="K6" s="357"/>
      <c r="L6" s="362" t="s">
        <v>478</v>
      </c>
      <c r="M6" s="363" t="e">
        <f>#REF!</f>
        <v>#REF!</v>
      </c>
      <c r="N6" s="363"/>
      <c r="O6" s="363"/>
      <c r="P6" s="360"/>
      <c r="Q6" s="356"/>
      <c r="R6" s="353"/>
    </row>
    <row r="7" spans="11:18" s="350" customFormat="1" ht="30" customHeight="1">
      <c r="K7" s="358"/>
      <c r="L7" s="366" t="s">
        <v>515</v>
      </c>
      <c r="M7" s="363" t="e">
        <f>#REF!</f>
        <v>#REF!</v>
      </c>
      <c r="N7" s="363"/>
      <c r="O7" s="363"/>
      <c r="P7" s="360"/>
      <c r="Q7" s="356"/>
      <c r="R7" s="353"/>
    </row>
    <row r="8" spans="11:18" ht="30.75" customHeight="1">
      <c r="K8" s="357"/>
      <c r="L8" s="367" t="s">
        <v>514</v>
      </c>
      <c r="M8" s="368">
        <f>'[7]M6 Tong hop Viec CHV '!$C$12</f>
        <v>1489</v>
      </c>
      <c r="N8" s="363"/>
      <c r="O8" s="363"/>
      <c r="P8" s="360"/>
      <c r="Q8" s="356"/>
      <c r="R8" s="353"/>
    </row>
    <row r="9" spans="11:18" ht="33" customHeight="1">
      <c r="K9" s="357"/>
      <c r="L9" s="375" t="s">
        <v>517</v>
      </c>
      <c r="M9" s="376" t="e">
        <f>(M7-M8)/M8</f>
        <v>#REF!</v>
      </c>
      <c r="N9" s="363"/>
      <c r="O9" s="363"/>
      <c r="P9" s="360"/>
      <c r="Q9" s="356"/>
      <c r="R9" s="353"/>
    </row>
    <row r="10" spans="11:18" ht="33" customHeight="1">
      <c r="K10" s="357"/>
      <c r="L10" s="362" t="s">
        <v>516</v>
      </c>
      <c r="M10" s="363" t="e">
        <f>#REF!</f>
        <v>#REF!</v>
      </c>
      <c r="N10" s="363" t="s">
        <v>479</v>
      </c>
      <c r="O10" s="369" t="e">
        <f>M10/M7</f>
        <v>#REF!</v>
      </c>
      <c r="P10" s="360"/>
      <c r="Q10" s="356"/>
      <c r="R10" s="353"/>
    </row>
    <row r="11" spans="11:18" ht="22.5" customHeight="1">
      <c r="K11" s="357"/>
      <c r="L11" s="362" t="s">
        <v>518</v>
      </c>
      <c r="M11" s="363" t="e">
        <f>#REF!</f>
        <v>#REF!</v>
      </c>
      <c r="N11" s="363" t="s">
        <v>479</v>
      </c>
      <c r="O11" s="369" t="e">
        <f>M11/M7</f>
        <v>#REF!</v>
      </c>
      <c r="P11" s="360"/>
      <c r="Q11" s="356"/>
      <c r="R11" s="353"/>
    </row>
    <row r="12" spans="11:18" ht="34.5" customHeight="1">
      <c r="K12" s="357"/>
      <c r="L12" s="362" t="s">
        <v>519</v>
      </c>
      <c r="M12" s="363" t="e">
        <f>#REF!+#REF!</f>
        <v>#REF!</v>
      </c>
      <c r="N12" s="362"/>
      <c r="O12" s="362"/>
      <c r="P12" s="354"/>
      <c r="R12" s="354"/>
    </row>
    <row r="13" spans="11:18" ht="33.75" customHeight="1">
      <c r="K13" s="357"/>
      <c r="L13" s="362" t="s">
        <v>520</v>
      </c>
      <c r="M13" s="369" t="e">
        <f>M12/M7</f>
        <v>#REF!</v>
      </c>
      <c r="N13" s="363"/>
      <c r="O13" s="363"/>
      <c r="P13" s="360"/>
      <c r="R13" s="354"/>
    </row>
    <row r="14" spans="11:18" ht="24.75" customHeight="1" hidden="1">
      <c r="K14" s="357"/>
      <c r="L14" s="362"/>
      <c r="M14" s="363"/>
      <c r="N14" s="363"/>
      <c r="O14" s="363"/>
      <c r="P14" s="360"/>
      <c r="R14" s="354"/>
    </row>
    <row r="15" spans="11:18" ht="24.75" customHeight="1" hidden="1">
      <c r="K15" s="357"/>
      <c r="L15" s="362"/>
      <c r="M15" s="363"/>
      <c r="N15" s="363"/>
      <c r="O15" s="363"/>
      <c r="P15" s="360"/>
      <c r="R15" s="354"/>
    </row>
    <row r="16" spans="11:18" ht="24.75" customHeight="1">
      <c r="K16" s="357"/>
      <c r="L16" s="367" t="s">
        <v>521</v>
      </c>
      <c r="M16" s="368">
        <f>'[7]M6 Tong hop Viec CHV '!$H$12+'[7]M6 Tong hop Viec CHV '!$I$12+'[7]M6 Tong hop Viec CHV '!$K$12</f>
        <v>749</v>
      </c>
      <c r="N16" s="363"/>
      <c r="O16" s="363"/>
      <c r="P16" s="360"/>
      <c r="R16" s="354"/>
    </row>
    <row r="17" spans="11:18" ht="24.75" customHeight="1">
      <c r="K17" s="357"/>
      <c r="L17" s="375" t="s">
        <v>522</v>
      </c>
      <c r="M17" s="370">
        <f>M16/M8</f>
        <v>0.5030221625251847</v>
      </c>
      <c r="N17" s="363"/>
      <c r="O17" s="363"/>
      <c r="P17" s="360"/>
      <c r="R17" s="354"/>
    </row>
    <row r="18" spans="11:18" ht="26.25" customHeight="1">
      <c r="K18" s="357"/>
      <c r="L18" s="375" t="s">
        <v>480</v>
      </c>
      <c r="M18" s="376" t="e">
        <f>M13-M17</f>
        <v>#REF!</v>
      </c>
      <c r="N18" s="363"/>
      <c r="O18" s="363"/>
      <c r="P18" s="360"/>
      <c r="R18" s="354"/>
    </row>
    <row r="19" spans="11:18" ht="24.75" customHeight="1">
      <c r="K19" s="357"/>
      <c r="L19" s="362" t="s">
        <v>523</v>
      </c>
      <c r="M19" s="363" t="e">
        <f>#REF!</f>
        <v>#REF!</v>
      </c>
      <c r="N19" s="363"/>
      <c r="O19" s="363"/>
      <c r="P19" s="360"/>
      <c r="R19" s="354"/>
    </row>
    <row r="20" spans="11:18" ht="24.75" customHeight="1" hidden="1">
      <c r="K20" s="357"/>
      <c r="L20" s="362"/>
      <c r="M20" s="363"/>
      <c r="N20" s="363"/>
      <c r="O20" s="363"/>
      <c r="P20" s="360"/>
      <c r="R20" s="354"/>
    </row>
    <row r="21" spans="11:18" ht="24.75" customHeight="1" hidden="1">
      <c r="K21" s="357"/>
      <c r="L21" s="362"/>
      <c r="M21" s="363"/>
      <c r="N21" s="363"/>
      <c r="O21" s="363"/>
      <c r="P21" s="360"/>
      <c r="R21" s="354"/>
    </row>
    <row r="22" spans="11:18" ht="24.75" customHeight="1" hidden="1">
      <c r="K22" s="357"/>
      <c r="L22" s="362"/>
      <c r="M22" s="363"/>
      <c r="N22" s="363"/>
      <c r="O22" s="363"/>
      <c r="P22" s="360"/>
      <c r="R22" s="354"/>
    </row>
    <row r="23" spans="11:18" ht="24.75" customHeight="1" hidden="1">
      <c r="K23" s="357"/>
      <c r="L23" s="362"/>
      <c r="M23" s="363"/>
      <c r="N23" s="363"/>
      <c r="O23" s="363"/>
      <c r="P23" s="360"/>
      <c r="R23" s="354"/>
    </row>
    <row r="24" spans="11:18" ht="24.75" customHeight="1" hidden="1">
      <c r="K24" s="357"/>
      <c r="L24" s="362"/>
      <c r="M24" s="363"/>
      <c r="N24" s="363"/>
      <c r="O24" s="363"/>
      <c r="P24" s="360"/>
      <c r="R24" s="354"/>
    </row>
    <row r="25" spans="11:18" ht="24.75" customHeight="1" hidden="1">
      <c r="K25" s="357"/>
      <c r="L25" s="362"/>
      <c r="M25" s="363"/>
      <c r="N25" s="363"/>
      <c r="O25" s="363"/>
      <c r="P25" s="360"/>
      <c r="R25" s="354"/>
    </row>
    <row r="26" spans="11:18" ht="36" customHeight="1">
      <c r="K26" s="357"/>
      <c r="L26" s="362" t="s">
        <v>524</v>
      </c>
      <c r="M26" s="369" t="e">
        <f>M19/#REF!</f>
        <v>#REF!</v>
      </c>
      <c r="N26" s="363"/>
      <c r="O26" s="363"/>
      <c r="P26" s="360"/>
      <c r="R26" s="354"/>
    </row>
    <row r="27" spans="11:18" ht="24.75" customHeight="1">
      <c r="K27" s="357"/>
      <c r="L27" s="367" t="s">
        <v>525</v>
      </c>
      <c r="M27" s="370">
        <f>'[7]M6 Tong hop Viec CHV '!$H$12/'[7]M6 Tong hop Viec CHV '!$F$12</f>
        <v>0.6726618705035972</v>
      </c>
      <c r="N27" s="363"/>
      <c r="O27" s="363"/>
      <c r="P27" s="360"/>
      <c r="R27" s="354"/>
    </row>
    <row r="28" spans="11:18" ht="24.75" customHeight="1" hidden="1">
      <c r="K28" s="357"/>
      <c r="L28" s="362"/>
      <c r="M28" s="363"/>
      <c r="N28" s="363"/>
      <c r="O28" s="363"/>
      <c r="P28" s="360"/>
      <c r="R28" s="354"/>
    </row>
    <row r="29" spans="11:18" ht="24.75" customHeight="1" hidden="1">
      <c r="K29" s="357"/>
      <c r="L29" s="362"/>
      <c r="M29" s="363"/>
      <c r="N29" s="363"/>
      <c r="O29" s="363"/>
      <c r="P29" s="360"/>
      <c r="R29" s="354"/>
    </row>
    <row r="30" spans="11:18" ht="24.75" customHeight="1">
      <c r="K30" s="357"/>
      <c r="L30" s="375" t="s">
        <v>526</v>
      </c>
      <c r="M30" s="369" t="e">
        <f>M26-M27</f>
        <v>#REF!</v>
      </c>
      <c r="N30" s="363"/>
      <c r="O30" s="363"/>
      <c r="P30" s="360"/>
      <c r="R30" s="354"/>
    </row>
    <row r="31" spans="11:18" ht="24.75" customHeight="1">
      <c r="K31" s="357"/>
      <c r="L31" s="362" t="s">
        <v>527</v>
      </c>
      <c r="M31" s="363" t="e">
        <f>#REF!</f>
        <v>#REF!</v>
      </c>
      <c r="N31" s="363"/>
      <c r="O31" s="363"/>
      <c r="P31" s="360"/>
      <c r="R31" s="354"/>
    </row>
    <row r="32" spans="11:18" ht="24.75" customHeight="1">
      <c r="K32" s="357"/>
      <c r="L32" s="367" t="s">
        <v>528</v>
      </c>
      <c r="M32" s="368">
        <f>'[7]M6 Tong hop Viec CHV '!$R$12</f>
        <v>719</v>
      </c>
      <c r="N32" s="363"/>
      <c r="O32" s="363"/>
      <c r="P32" s="360"/>
      <c r="R32" s="354"/>
    </row>
    <row r="33" spans="11:18" ht="24.75" customHeight="1">
      <c r="K33" s="357"/>
      <c r="L33" s="375" t="s">
        <v>529</v>
      </c>
      <c r="M33" s="377" t="e">
        <f>M31-M32</f>
        <v>#REF!</v>
      </c>
      <c r="N33" s="377" t="s">
        <v>481</v>
      </c>
      <c r="O33" s="376" t="e">
        <f>(M31-M32)/M32</f>
        <v>#REF!</v>
      </c>
      <c r="P33" s="360"/>
      <c r="R33" s="354"/>
    </row>
    <row r="34" spans="11:18" ht="24.75" customHeight="1">
      <c r="K34" s="357"/>
      <c r="L34" s="379"/>
      <c r="M34" s="380"/>
      <c r="N34" s="380"/>
      <c r="O34" s="381"/>
      <c r="P34" s="360"/>
      <c r="R34" s="354"/>
    </row>
    <row r="35" spans="11:18" ht="24.75" customHeight="1">
      <c r="K35" s="357"/>
      <c r="L35" s="382"/>
      <c r="M35" s="383"/>
      <c r="N35" s="383"/>
      <c r="O35" s="384"/>
      <c r="P35" s="360"/>
      <c r="R35" s="354"/>
    </row>
    <row r="36" spans="11:18" ht="24.75" customHeight="1" hidden="1">
      <c r="K36" s="357"/>
      <c r="L36" s="37"/>
      <c r="M36" s="38"/>
      <c r="N36" s="38"/>
      <c r="O36" s="38"/>
      <c r="P36" s="360"/>
      <c r="R36" s="354"/>
    </row>
    <row r="37" spans="11:18" ht="24.75" customHeight="1" hidden="1">
      <c r="K37" s="357"/>
      <c r="L37" s="37"/>
      <c r="M37" s="38"/>
      <c r="N37" s="38"/>
      <c r="O37" s="38"/>
      <c r="P37" s="360"/>
      <c r="R37" s="354"/>
    </row>
    <row r="38" spans="11:18" ht="24.75" customHeight="1" hidden="1">
      <c r="K38" s="357"/>
      <c r="L38" s="37"/>
      <c r="M38" s="38"/>
      <c r="N38" s="38"/>
      <c r="O38" s="38"/>
      <c r="P38" s="360"/>
      <c r="R38" s="354"/>
    </row>
    <row r="39" spans="11:18" ht="24.75" customHeight="1">
      <c r="K39" s="357"/>
      <c r="L39" s="378" t="s">
        <v>483</v>
      </c>
      <c r="M39" s="38"/>
      <c r="N39" s="38"/>
      <c r="O39" s="38"/>
      <c r="P39" s="360"/>
      <c r="R39" s="354"/>
    </row>
    <row r="40" spans="11:18" ht="24.75" customHeight="1" hidden="1">
      <c r="K40" s="357"/>
      <c r="L40" s="37"/>
      <c r="M40" s="37"/>
      <c r="N40" s="37"/>
      <c r="O40" s="37"/>
      <c r="P40" s="354"/>
      <c r="R40" s="354"/>
    </row>
    <row r="41" spans="11:18" ht="24.75" customHeight="1" hidden="1">
      <c r="K41" s="357"/>
      <c r="L41" s="37"/>
      <c r="M41" s="37"/>
      <c r="N41" s="37"/>
      <c r="O41" s="37"/>
      <c r="P41" s="354"/>
      <c r="R41" s="354"/>
    </row>
    <row r="42" spans="11:18" ht="24.75" customHeight="1">
      <c r="K42" s="357"/>
      <c r="L42" s="371" t="s">
        <v>530</v>
      </c>
      <c r="M42" s="363" t="e">
        <f>#REF!</f>
        <v>#REF!</v>
      </c>
      <c r="N42" s="363"/>
      <c r="O42" s="363"/>
      <c r="P42" s="354"/>
      <c r="R42" s="354"/>
    </row>
    <row r="43" spans="11:18" ht="24.75" customHeight="1">
      <c r="K43" s="357"/>
      <c r="L43" s="371" t="s">
        <v>132</v>
      </c>
      <c r="M43" s="363" t="e">
        <f>#REF!</f>
        <v>#REF!</v>
      </c>
      <c r="N43" s="363"/>
      <c r="O43" s="363"/>
      <c r="P43" s="354"/>
      <c r="R43" s="354"/>
    </row>
    <row r="44" spans="11:18" ht="24.75" customHeight="1">
      <c r="K44" s="357"/>
      <c r="L44" s="371" t="s">
        <v>477</v>
      </c>
      <c r="M44" s="363" t="e">
        <f>#REF!</f>
        <v>#REF!</v>
      </c>
      <c r="N44" s="363"/>
      <c r="O44" s="363"/>
      <c r="P44" s="354"/>
      <c r="R44" s="354"/>
    </row>
    <row r="45" spans="11:18" ht="24.75" customHeight="1" hidden="1">
      <c r="K45" s="357"/>
      <c r="L45" s="37"/>
      <c r="M45" s="363"/>
      <c r="N45" s="363"/>
      <c r="O45" s="363"/>
      <c r="P45" s="354"/>
      <c r="R45" s="354"/>
    </row>
    <row r="46" spans="11:18" ht="24.75" customHeight="1" hidden="1">
      <c r="K46" s="357"/>
      <c r="L46" s="37"/>
      <c r="M46" s="363"/>
      <c r="N46" s="363"/>
      <c r="O46" s="363"/>
      <c r="P46" s="354"/>
      <c r="R46" s="354"/>
    </row>
    <row r="47" spans="11:18" ht="24.75" customHeight="1">
      <c r="K47" s="357"/>
      <c r="L47" s="371" t="s">
        <v>531</v>
      </c>
      <c r="M47" s="363" t="e">
        <f>#REF!</f>
        <v>#REF!</v>
      </c>
      <c r="N47" s="363"/>
      <c r="O47" s="363"/>
      <c r="P47" s="354"/>
      <c r="R47" s="354"/>
    </row>
    <row r="48" spans="11:18" ht="24.75" customHeight="1" hidden="1">
      <c r="K48" s="357"/>
      <c r="L48" s="37"/>
      <c r="M48" s="363"/>
      <c r="N48" s="363"/>
      <c r="O48" s="363"/>
      <c r="P48" s="354"/>
      <c r="R48" s="354"/>
    </row>
    <row r="49" spans="11:18" ht="24.75" customHeight="1" hidden="1">
      <c r="K49" s="357"/>
      <c r="L49" s="37"/>
      <c r="M49" s="363"/>
      <c r="N49" s="363"/>
      <c r="O49" s="363"/>
      <c r="P49" s="354"/>
      <c r="R49" s="354"/>
    </row>
    <row r="50" spans="11:18" ht="24.75" customHeight="1">
      <c r="K50" s="357"/>
      <c r="L50" s="371" t="s">
        <v>532</v>
      </c>
      <c r="M50" s="363" t="e">
        <f>#REF!</f>
        <v>#REF!</v>
      </c>
      <c r="N50" s="363"/>
      <c r="O50" s="363"/>
      <c r="P50" s="354"/>
      <c r="R50" s="354"/>
    </row>
    <row r="51" spans="11:18" ht="24.75" customHeight="1">
      <c r="K51" s="357"/>
      <c r="L51" s="372" t="s">
        <v>533</v>
      </c>
      <c r="M51" s="368">
        <f>'[7]M7 Thop tien CHV'!$C$12</f>
        <v>54227822.442</v>
      </c>
      <c r="N51" s="363"/>
      <c r="O51" s="363"/>
      <c r="P51" s="354"/>
      <c r="R51" s="354"/>
    </row>
    <row r="52" spans="11:18" ht="24.75" customHeight="1">
      <c r="K52" s="357"/>
      <c r="L52" s="385" t="s">
        <v>484</v>
      </c>
      <c r="M52" s="377" t="e">
        <f>M50-M51</f>
        <v>#REF!</v>
      </c>
      <c r="N52" s="363"/>
      <c r="O52" s="363"/>
      <c r="P52" s="354"/>
      <c r="R52" s="354"/>
    </row>
    <row r="53" spans="11:18" ht="24.75" customHeight="1">
      <c r="K53" s="357"/>
      <c r="L53" s="385" t="s">
        <v>485</v>
      </c>
      <c r="M53" s="376" t="e">
        <f>(M52/M51)</f>
        <v>#REF!</v>
      </c>
      <c r="N53" s="363"/>
      <c r="O53" s="363"/>
      <c r="P53" s="354"/>
      <c r="R53" s="354"/>
    </row>
    <row r="54" spans="11:18" ht="24.75" customHeight="1">
      <c r="K54" s="357"/>
      <c r="L54" s="371" t="s">
        <v>534</v>
      </c>
      <c r="M54" s="363" t="e">
        <f>#REF!</f>
        <v>#REF!</v>
      </c>
      <c r="N54" s="363" t="s">
        <v>486</v>
      </c>
      <c r="O54" s="369" t="e">
        <f>#REF!/#REF!</f>
        <v>#REF!</v>
      </c>
      <c r="P54" s="354"/>
      <c r="R54" s="354"/>
    </row>
    <row r="55" spans="11:18" ht="24.75" customHeight="1">
      <c r="K55" s="357"/>
      <c r="L55" s="371" t="s">
        <v>535</v>
      </c>
      <c r="M55" s="363" t="e">
        <f>#REF!</f>
        <v>#REF!</v>
      </c>
      <c r="N55" s="363" t="s">
        <v>486</v>
      </c>
      <c r="O55" s="369" t="e">
        <f>#REF!/#REF!</f>
        <v>#REF!</v>
      </c>
      <c r="P55" s="354"/>
      <c r="R55" s="354"/>
    </row>
    <row r="56" spans="11:18" ht="24.75" customHeight="1">
      <c r="K56" s="357"/>
      <c r="L56" s="371" t="s">
        <v>536</v>
      </c>
      <c r="M56" s="363" t="e">
        <f>#REF!+#REF!+#REF!</f>
        <v>#REF!</v>
      </c>
      <c r="N56" s="363" t="s">
        <v>486</v>
      </c>
      <c r="O56" s="369" t="e">
        <f>M56/#REF!</f>
        <v>#REF!</v>
      </c>
      <c r="P56" s="354"/>
      <c r="R56" s="354"/>
    </row>
    <row r="57" spans="11:18" ht="24.75" customHeight="1">
      <c r="K57" s="357"/>
      <c r="L57" s="372" t="s">
        <v>537</v>
      </c>
      <c r="M57" s="368">
        <f>'[7]M7 Thop tien CHV'!$H$12+'[7]M7 Thop tien CHV'!$I$12+'[7]M7 Thop tien CHV'!$K$12</f>
        <v>2217726.5</v>
      </c>
      <c r="N57" s="368" t="s">
        <v>486</v>
      </c>
      <c r="O57" s="369">
        <f>M57/M51</f>
        <v>0.040896469748015335</v>
      </c>
      <c r="P57" s="354"/>
      <c r="R57" s="354"/>
    </row>
    <row r="58" spans="11:18" ht="24.75" customHeight="1" hidden="1">
      <c r="K58" s="357"/>
      <c r="L58" s="37"/>
      <c r="M58" s="363"/>
      <c r="N58" s="363"/>
      <c r="O58" s="369"/>
      <c r="P58" s="354"/>
      <c r="R58" s="354"/>
    </row>
    <row r="59" spans="11:18" ht="24.75" customHeight="1" hidden="1">
      <c r="K59" s="357"/>
      <c r="L59" s="37"/>
      <c r="M59" s="363"/>
      <c r="N59" s="363"/>
      <c r="O59" s="369"/>
      <c r="P59" s="354"/>
      <c r="R59" s="354"/>
    </row>
    <row r="60" spans="11:18" ht="24.75" customHeight="1">
      <c r="K60" s="357"/>
      <c r="L60" s="385" t="s">
        <v>538</v>
      </c>
      <c r="M60" s="376" t="e">
        <f>O56-O57</f>
        <v>#REF!</v>
      </c>
      <c r="N60" s="377"/>
      <c r="O60" s="369"/>
      <c r="P60" s="354"/>
      <c r="R60" s="354"/>
    </row>
    <row r="61" spans="11:18" ht="24.75" customHeight="1" hidden="1">
      <c r="K61" s="357"/>
      <c r="L61" s="37"/>
      <c r="M61" s="363"/>
      <c r="N61" s="363"/>
      <c r="O61" s="369"/>
      <c r="P61" s="354"/>
      <c r="R61" s="354"/>
    </row>
    <row r="62" spans="11:18" ht="24.75" customHeight="1" hidden="1">
      <c r="K62" s="357"/>
      <c r="L62" s="37"/>
      <c r="M62" s="363"/>
      <c r="N62" s="363"/>
      <c r="O62" s="369"/>
      <c r="P62" s="354"/>
      <c r="R62" s="354"/>
    </row>
    <row r="63" spans="11:18" ht="24.75" customHeight="1">
      <c r="K63" s="357"/>
      <c r="L63" s="371" t="s">
        <v>539</v>
      </c>
      <c r="M63" s="363" t="e">
        <f>#REF!</f>
        <v>#REF!</v>
      </c>
      <c r="N63" s="363" t="s">
        <v>487</v>
      </c>
      <c r="O63" s="369" t="e">
        <f>#REF!/#REF!</f>
        <v>#REF!</v>
      </c>
      <c r="P63" s="354"/>
      <c r="R63" s="354"/>
    </row>
    <row r="64" spans="11:16" ht="24.75" customHeight="1">
      <c r="K64" s="357"/>
      <c r="L64" s="372" t="s">
        <v>540</v>
      </c>
      <c r="M64" s="368">
        <f>'[7]M7 Thop tien CHV'!$H$12</f>
        <v>2212774.5</v>
      </c>
      <c r="N64" s="368" t="s">
        <v>488</v>
      </c>
      <c r="O64" s="369">
        <f>'[6]M7 Thop tien CHV'!$H$12/'[6]M7 Thop tien CHV'!$F$12</f>
        <v>0.014243501319813655</v>
      </c>
      <c r="P64" s="354"/>
    </row>
    <row r="65" spans="11:16" ht="24.75" customHeight="1" hidden="1">
      <c r="K65" s="357"/>
      <c r="L65" s="37"/>
      <c r="M65" s="363"/>
      <c r="N65" s="363"/>
      <c r="O65" s="363"/>
      <c r="P65" s="354"/>
    </row>
    <row r="66" spans="11:16" ht="24.75" customHeight="1" hidden="1">
      <c r="K66" s="357"/>
      <c r="L66" s="37"/>
      <c r="M66" s="363"/>
      <c r="N66" s="363"/>
      <c r="O66" s="363"/>
      <c r="P66" s="354"/>
    </row>
    <row r="67" spans="11:16" ht="24.75" customHeight="1" hidden="1">
      <c r="K67" s="357"/>
      <c r="L67" s="37"/>
      <c r="M67" s="363"/>
      <c r="N67" s="363"/>
      <c r="O67" s="363"/>
      <c r="P67" s="354"/>
    </row>
    <row r="68" spans="11:16" ht="24.75" customHeight="1">
      <c r="K68" s="357"/>
      <c r="L68" s="385" t="s">
        <v>541</v>
      </c>
      <c r="M68" s="376" t="e">
        <f>O63-O64</f>
        <v>#REF!</v>
      </c>
      <c r="N68" s="363"/>
      <c r="O68" s="363"/>
      <c r="P68" s="354"/>
    </row>
    <row r="69" spans="11:16" ht="24.75" customHeight="1" hidden="1">
      <c r="K69" s="357"/>
      <c r="L69" s="37"/>
      <c r="M69" s="363"/>
      <c r="N69" s="363"/>
      <c r="O69" s="363"/>
      <c r="P69" s="354"/>
    </row>
    <row r="70" spans="11:16" ht="24.75" customHeight="1" hidden="1">
      <c r="K70" s="357"/>
      <c r="L70" s="37"/>
      <c r="M70" s="363"/>
      <c r="N70" s="363"/>
      <c r="O70" s="363"/>
      <c r="P70" s="354"/>
    </row>
    <row r="71" spans="11:16" ht="24.75" customHeight="1" hidden="1">
      <c r="K71" s="357"/>
      <c r="L71" s="37"/>
      <c r="M71" s="363"/>
      <c r="N71" s="363"/>
      <c r="O71" s="363"/>
      <c r="P71" s="354"/>
    </row>
    <row r="72" spans="11:16" ht="24.75" customHeight="1">
      <c r="K72" s="357"/>
      <c r="L72" s="371" t="s">
        <v>542</v>
      </c>
      <c r="M72" s="363" t="e">
        <f>#REF!</f>
        <v>#REF!</v>
      </c>
      <c r="N72" s="363"/>
      <c r="O72" s="363"/>
      <c r="P72" s="354"/>
    </row>
    <row r="73" spans="11:16" ht="24.75" customHeight="1">
      <c r="K73" s="357"/>
      <c r="L73" s="372" t="s">
        <v>543</v>
      </c>
      <c r="M73" s="368">
        <f>'[7]M7 Thop tien CHV'!$R$12</f>
        <v>48126810.362</v>
      </c>
      <c r="N73" s="363"/>
      <c r="O73" s="363"/>
      <c r="P73" s="354"/>
    </row>
    <row r="74" spans="11:16" ht="24.75" customHeight="1" hidden="1">
      <c r="K74" s="357"/>
      <c r="L74" s="37"/>
      <c r="M74" s="37"/>
      <c r="N74" s="37"/>
      <c r="O74" s="37"/>
      <c r="P74" s="354"/>
    </row>
    <row r="75" spans="11:16" ht="24.75" customHeight="1" hidden="1">
      <c r="K75" s="357"/>
      <c r="L75" s="37"/>
      <c r="M75" s="37"/>
      <c r="N75" s="37"/>
      <c r="O75" s="37"/>
      <c r="P75" s="354"/>
    </row>
    <row r="76" spans="11:16" ht="24.75" customHeight="1">
      <c r="K76" s="357"/>
      <c r="L76" s="385" t="s">
        <v>489</v>
      </c>
      <c r="M76" s="377" t="e">
        <f>M72-M73</f>
        <v>#REF!</v>
      </c>
      <c r="N76" s="37"/>
      <c r="O76" s="37"/>
      <c r="P76" s="354"/>
    </row>
    <row r="77" spans="11:16" ht="24.75" customHeight="1" hidden="1">
      <c r="K77" s="357"/>
      <c r="L77" s="385"/>
      <c r="M77" s="385"/>
      <c r="N77" s="37"/>
      <c r="O77" s="37"/>
      <c r="P77" s="354"/>
    </row>
    <row r="78" spans="11:16" ht="24.75" customHeight="1" hidden="1">
      <c r="K78" s="357"/>
      <c r="L78" s="385"/>
      <c r="M78" s="385"/>
      <c r="N78" s="37"/>
      <c r="O78" s="37"/>
      <c r="P78" s="354"/>
    </row>
    <row r="79" spans="11:16" ht="24.75" customHeight="1">
      <c r="K79" s="357"/>
      <c r="L79" s="385" t="s">
        <v>490</v>
      </c>
      <c r="M79" s="376" t="e">
        <f>M76/M73</f>
        <v>#REF!</v>
      </c>
      <c r="N79" s="37"/>
      <c r="O79" s="37"/>
      <c r="P79" s="354"/>
    </row>
    <row r="80" spans="11:16" ht="24.75" customHeight="1">
      <c r="K80" s="357"/>
      <c r="L80" s="37"/>
      <c r="M80" s="37"/>
      <c r="N80" s="37"/>
      <c r="O80" s="37"/>
      <c r="P80" s="354"/>
    </row>
    <row r="81" spans="11:16" ht="24.75" customHeight="1">
      <c r="K81" s="357"/>
      <c r="L81" s="37"/>
      <c r="M81" s="37"/>
      <c r="N81" s="37"/>
      <c r="O81" s="37"/>
      <c r="P81" s="354"/>
    </row>
    <row r="82" spans="11:16" ht="24.75" customHeight="1" hidden="1">
      <c r="K82" s="357"/>
      <c r="L82" s="37"/>
      <c r="M82" s="37"/>
      <c r="N82" s="37"/>
      <c r="O82" s="37"/>
      <c r="P82" s="354"/>
    </row>
    <row r="83" spans="11:16" ht="24.75" customHeight="1" hidden="1">
      <c r="K83" s="357"/>
      <c r="L83" s="37"/>
      <c r="M83" s="37"/>
      <c r="N83" s="37"/>
      <c r="O83" s="37"/>
      <c r="P83" s="354"/>
    </row>
    <row r="84" spans="11:16" ht="24.75" customHeight="1">
      <c r="K84" s="357"/>
      <c r="L84" s="37"/>
      <c r="M84" s="37"/>
      <c r="N84" s="37"/>
      <c r="O84" s="37"/>
      <c r="P84" s="354"/>
    </row>
    <row r="85" spans="11:16" ht="24.75" customHeight="1" hidden="1">
      <c r="K85" s="357"/>
      <c r="L85" s="37"/>
      <c r="M85" s="37"/>
      <c r="N85" s="37"/>
      <c r="O85" s="37"/>
      <c r="P85" s="354"/>
    </row>
    <row r="86" spans="11:16" ht="24.75" customHeight="1" hidden="1">
      <c r="K86" s="357"/>
      <c r="L86" s="37"/>
      <c r="M86" s="37"/>
      <c r="N86" s="37"/>
      <c r="O86" s="37"/>
      <c r="P86" s="354"/>
    </row>
    <row r="87" spans="11:16" ht="24.75" customHeight="1">
      <c r="K87" s="357"/>
      <c r="L87" s="37"/>
      <c r="M87" s="37"/>
      <c r="N87" s="37"/>
      <c r="O87" s="37"/>
      <c r="P87" s="354"/>
    </row>
    <row r="88" spans="11:16" ht="24.75" customHeight="1">
      <c r="K88" s="357"/>
      <c r="L88" s="37"/>
      <c r="M88" s="37"/>
      <c r="N88" s="37"/>
      <c r="O88" s="37"/>
      <c r="P88" s="354"/>
    </row>
    <row r="89" spans="11:16" ht="24.75" customHeight="1" hidden="1">
      <c r="K89" s="357"/>
      <c r="L89" s="37"/>
      <c r="M89" s="37"/>
      <c r="N89" s="37"/>
      <c r="O89" s="37"/>
      <c r="P89" s="354"/>
    </row>
    <row r="90" spans="11:16" ht="24.75" customHeight="1" hidden="1">
      <c r="K90" s="357"/>
      <c r="L90" s="37"/>
      <c r="M90" s="37"/>
      <c r="N90" s="37"/>
      <c r="O90" s="37"/>
      <c r="P90" s="354"/>
    </row>
    <row r="91" spans="11:16" ht="24.75" customHeight="1" hidden="1">
      <c r="K91" s="357"/>
      <c r="L91" s="37"/>
      <c r="M91" s="37"/>
      <c r="N91" s="37"/>
      <c r="O91" s="37"/>
      <c r="P91" s="354"/>
    </row>
    <row r="92" spans="11:16" ht="24.75" customHeight="1">
      <c r="K92" s="357"/>
      <c r="L92" s="37"/>
      <c r="M92" s="37"/>
      <c r="N92" s="37"/>
      <c r="O92" s="37"/>
      <c r="P92" s="354"/>
    </row>
    <row r="93" spans="11:16" ht="24.75" customHeight="1" hidden="1">
      <c r="K93" s="357"/>
      <c r="L93" s="37"/>
      <c r="M93" s="37"/>
      <c r="N93" s="37"/>
      <c r="O93" s="37"/>
      <c r="P93" s="354"/>
    </row>
    <row r="94" spans="11:16" ht="24.75" customHeight="1" hidden="1">
      <c r="K94" s="357"/>
      <c r="L94" s="37"/>
      <c r="M94" s="37"/>
      <c r="N94" s="37"/>
      <c r="O94" s="37"/>
      <c r="P94" s="354"/>
    </row>
    <row r="95" spans="11:16" ht="24.75" customHeight="1">
      <c r="K95" s="357"/>
      <c r="L95" s="37"/>
      <c r="M95" s="37"/>
      <c r="N95" s="37"/>
      <c r="O95" s="37"/>
      <c r="P95" s="354"/>
    </row>
    <row r="96" spans="11:16" ht="24.75" customHeight="1">
      <c r="K96" s="357"/>
      <c r="L96" s="37"/>
      <c r="M96" s="37"/>
      <c r="N96" s="37"/>
      <c r="O96" s="37"/>
      <c r="P96" s="354"/>
    </row>
    <row r="97" spans="11:16" ht="24.75" customHeight="1" hidden="1">
      <c r="K97" s="357"/>
      <c r="L97" s="37"/>
      <c r="M97" s="37"/>
      <c r="N97" s="37"/>
      <c r="O97" s="37"/>
      <c r="P97" s="354"/>
    </row>
    <row r="98" spans="11:16" ht="24.75" customHeight="1" hidden="1">
      <c r="K98" s="357"/>
      <c r="L98" s="37"/>
      <c r="M98" s="37"/>
      <c r="N98" s="37"/>
      <c r="O98" s="37"/>
      <c r="P98" s="354"/>
    </row>
    <row r="99" spans="11:16" ht="24.75" customHeight="1" hidden="1">
      <c r="K99" s="357"/>
      <c r="L99" s="37"/>
      <c r="M99" s="37"/>
      <c r="N99" s="37"/>
      <c r="O99" s="37"/>
      <c r="P99" s="354"/>
    </row>
    <row r="100" spans="11:16" ht="24.75" customHeight="1">
      <c r="K100" s="357"/>
      <c r="L100" s="37"/>
      <c r="M100" s="37"/>
      <c r="N100" s="37"/>
      <c r="O100" s="37"/>
      <c r="P100" s="354"/>
    </row>
    <row r="101" spans="11:16" ht="24.75" customHeight="1" hidden="1">
      <c r="K101" s="357"/>
      <c r="L101" s="37"/>
      <c r="M101" s="37"/>
      <c r="N101" s="37"/>
      <c r="O101" s="37"/>
      <c r="P101" s="354"/>
    </row>
    <row r="102" spans="11:16" ht="24.75" customHeight="1" hidden="1">
      <c r="K102" s="357"/>
      <c r="L102" s="37"/>
      <c r="M102" s="37"/>
      <c r="N102" s="37"/>
      <c r="O102" s="37"/>
      <c r="P102" s="354"/>
    </row>
    <row r="103" spans="11:16" ht="24.75" customHeight="1">
      <c r="K103" s="357"/>
      <c r="L103" s="37"/>
      <c r="M103" s="37"/>
      <c r="N103" s="37"/>
      <c r="O103" s="37"/>
      <c r="P103" s="354"/>
    </row>
    <row r="104" spans="11:16" ht="24.75" customHeight="1">
      <c r="K104" s="357"/>
      <c r="L104" s="37"/>
      <c r="M104" s="37"/>
      <c r="N104" s="37"/>
      <c r="O104" s="37"/>
      <c r="P104" s="354"/>
    </row>
    <row r="105" spans="11:16" ht="24.75" customHeight="1">
      <c r="K105" s="357"/>
      <c r="L105" s="37"/>
      <c r="M105" s="37"/>
      <c r="N105" s="37"/>
      <c r="O105" s="37"/>
      <c r="P105" s="354"/>
    </row>
    <row r="106" spans="11:16" ht="24.75" customHeight="1">
      <c r="K106" s="357"/>
      <c r="L106" s="37"/>
      <c r="M106" s="37"/>
      <c r="N106" s="37"/>
      <c r="O106" s="37"/>
      <c r="P106" s="354"/>
    </row>
    <row r="107" spans="11:16" ht="24.75" customHeight="1" hidden="1">
      <c r="K107" s="357"/>
      <c r="L107" s="37"/>
      <c r="M107" s="37"/>
      <c r="N107" s="37"/>
      <c r="O107" s="37"/>
      <c r="P107" s="354"/>
    </row>
    <row r="108" spans="11:16" ht="24.75" customHeight="1" hidden="1">
      <c r="K108" s="357"/>
      <c r="L108" s="37"/>
      <c r="M108" s="37"/>
      <c r="N108" s="37"/>
      <c r="O108" s="37"/>
      <c r="P108" s="354"/>
    </row>
    <row r="109" spans="11:16" ht="24.75" customHeight="1">
      <c r="K109" s="357"/>
      <c r="L109" s="37"/>
      <c r="M109" s="37"/>
      <c r="N109" s="37"/>
      <c r="O109" s="37"/>
      <c r="P109" s="354"/>
    </row>
    <row r="110" spans="11:16" ht="24.75" customHeight="1" hidden="1">
      <c r="K110" s="357"/>
      <c r="L110" s="37"/>
      <c r="M110" s="37"/>
      <c r="N110" s="37"/>
      <c r="O110" s="37"/>
      <c r="P110" s="354"/>
    </row>
    <row r="111" spans="11:16" ht="24.75" customHeight="1" hidden="1">
      <c r="K111" s="357"/>
      <c r="L111" s="37"/>
      <c r="M111" s="37"/>
      <c r="N111" s="37"/>
      <c r="O111" s="37"/>
      <c r="P111" s="354"/>
    </row>
    <row r="112" spans="11:16" ht="24.75" customHeight="1">
      <c r="K112" s="357"/>
      <c r="L112" s="37"/>
      <c r="M112" s="37"/>
      <c r="N112" s="37"/>
      <c r="O112" s="37"/>
      <c r="P112" s="354"/>
    </row>
    <row r="113" spans="12:15" ht="24.75" customHeight="1">
      <c r="L113" s="361"/>
      <c r="M113" s="361"/>
      <c r="N113" s="361"/>
      <c r="O113" s="361"/>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1" customFormat="1" ht="29.25" customHeight="1"/>
    <row r="129" s="352"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17" sqref="B17"/>
    </sheetView>
  </sheetViews>
  <sheetFormatPr defaultColWidth="9.00390625" defaultRowHeight="15.75"/>
  <cols>
    <col min="1" max="1" width="23.50390625" style="0" customWidth="1"/>
    <col min="2" max="2" width="66.125" style="0" customWidth="1"/>
  </cols>
  <sheetData>
    <row r="2" spans="1:2" ht="62.25" customHeight="1">
      <c r="A2" s="1405" t="s">
        <v>568</v>
      </c>
      <c r="B2" s="1405"/>
    </row>
    <row r="3" spans="1:2" ht="22.5" customHeight="1">
      <c r="A3" s="467" t="s">
        <v>548</v>
      </c>
      <c r="B3" s="493" t="s">
        <v>806</v>
      </c>
    </row>
    <row r="4" spans="1:2" ht="22.5" customHeight="1">
      <c r="A4" s="467" t="s">
        <v>546</v>
      </c>
      <c r="B4" s="468" t="s">
        <v>664</v>
      </c>
    </row>
    <row r="5" spans="1:2" ht="22.5" customHeight="1">
      <c r="A5" s="467" t="s">
        <v>549</v>
      </c>
      <c r="B5" s="492" t="s">
        <v>665</v>
      </c>
    </row>
    <row r="6" spans="1:2" ht="22.5" customHeight="1">
      <c r="A6" s="467" t="s">
        <v>550</v>
      </c>
      <c r="B6" s="492" t="s">
        <v>666</v>
      </c>
    </row>
    <row r="7" spans="1:2" ht="22.5" customHeight="1">
      <c r="A7" s="467" t="s">
        <v>551</v>
      </c>
      <c r="B7" s="492" t="s">
        <v>667</v>
      </c>
    </row>
    <row r="8" spans="1:2" ht="15.75">
      <c r="A8" s="469" t="s">
        <v>552</v>
      </c>
      <c r="B8" s="1047" t="s">
        <v>852</v>
      </c>
    </row>
    <row r="10" spans="1:2" ht="62.25" customHeight="1">
      <c r="A10" s="1406" t="s">
        <v>638</v>
      </c>
      <c r="B10" s="1406"/>
    </row>
    <row r="11" spans="1:2" ht="15.75">
      <c r="A11" s="1407"/>
      <c r="B11" s="1407"/>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0"/>
  </sheetPr>
  <dimension ref="A1:Q27"/>
  <sheetViews>
    <sheetView showZeros="0" view="pageBreakPreview" zoomScale="80" zoomScaleNormal="85" zoomScaleSheetLayoutView="80" zoomScalePageLayoutView="0" workbookViewId="0" topLeftCell="A6">
      <selection activeCell="L21" sqref="L21"/>
    </sheetView>
  </sheetViews>
  <sheetFormatPr defaultColWidth="9.00390625" defaultRowHeight="15.75"/>
  <cols>
    <col min="1" max="1" width="4.125" style="421" customWidth="1"/>
    <col min="2" max="2" width="25.00390625" style="387" customWidth="1"/>
    <col min="3" max="3" width="10.625" style="387" customWidth="1"/>
    <col min="4" max="4" width="8.875" style="387" customWidth="1"/>
    <col min="5" max="5" width="9.50390625" style="387" customWidth="1"/>
    <col min="6" max="6" width="8.00390625" style="387" customWidth="1"/>
    <col min="7" max="7" width="8.375" style="387" customWidth="1"/>
    <col min="8" max="8" width="8.50390625" style="387" customWidth="1"/>
    <col min="9" max="11" width="7.75390625" style="387" customWidth="1"/>
    <col min="12" max="12" width="9.00390625" style="387" customWidth="1"/>
    <col min="13" max="13" width="9.50390625" style="387" customWidth="1"/>
    <col min="14" max="14" width="8.75390625" style="387" customWidth="1"/>
    <col min="15" max="16384" width="9.00390625" style="387" customWidth="1"/>
  </cols>
  <sheetData>
    <row r="1" spans="1:14" ht="19.5" customHeight="1">
      <c r="A1" s="1433" t="s">
        <v>29</v>
      </c>
      <c r="B1" s="1433"/>
      <c r="C1" s="805"/>
      <c r="D1" s="1434" t="s">
        <v>82</v>
      </c>
      <c r="E1" s="1434"/>
      <c r="F1" s="1434"/>
      <c r="G1" s="1434"/>
      <c r="H1" s="1434"/>
      <c r="I1" s="1434"/>
      <c r="J1" s="1434"/>
      <c r="K1" s="1434"/>
      <c r="L1" s="1431" t="s">
        <v>547</v>
      </c>
      <c r="M1" s="1431"/>
      <c r="N1" s="1431"/>
    </row>
    <row r="2" spans="1:16" ht="16.5" customHeight="1">
      <c r="A2" s="805" t="s">
        <v>339</v>
      </c>
      <c r="B2" s="805"/>
      <c r="C2" s="805"/>
      <c r="D2" s="1434" t="s">
        <v>118</v>
      </c>
      <c r="E2" s="1434"/>
      <c r="F2" s="1434"/>
      <c r="G2" s="1434"/>
      <c r="H2" s="1434"/>
      <c r="I2" s="1434"/>
      <c r="J2" s="1434"/>
      <c r="K2" s="1434"/>
      <c r="L2" s="1431" t="str">
        <f>'Thong tin'!B4</f>
        <v>CTHADS TRÀ VINH</v>
      </c>
      <c r="M2" s="1431"/>
      <c r="N2" s="1431"/>
      <c r="P2" s="388"/>
    </row>
    <row r="3" spans="1:16" ht="16.5" customHeight="1">
      <c r="A3" s="805" t="s">
        <v>340</v>
      </c>
      <c r="B3" s="805"/>
      <c r="C3" s="807"/>
      <c r="D3" s="1435" t="str">
        <f>'Thong tin'!B3</f>
        <v>10  tháng / năm 2016</v>
      </c>
      <c r="E3" s="1435"/>
      <c r="F3" s="1435"/>
      <c r="G3" s="1435"/>
      <c r="H3" s="1435"/>
      <c r="I3" s="1435"/>
      <c r="J3" s="1435"/>
      <c r="K3" s="1435"/>
      <c r="L3" s="1431" t="s">
        <v>789</v>
      </c>
      <c r="M3" s="1431"/>
      <c r="N3" s="1431"/>
      <c r="P3" s="389"/>
    </row>
    <row r="4" spans="1:16" ht="16.5" customHeight="1">
      <c r="A4" s="783" t="s">
        <v>119</v>
      </c>
      <c r="B4" s="806"/>
      <c r="C4" s="807"/>
      <c r="D4" s="784"/>
      <c r="E4" s="784"/>
      <c r="F4" s="807"/>
      <c r="G4" s="808"/>
      <c r="H4" s="808"/>
      <c r="I4" s="808"/>
      <c r="J4" s="807"/>
      <c r="K4" s="784"/>
      <c r="L4" s="1431" t="s">
        <v>404</v>
      </c>
      <c r="M4" s="1431"/>
      <c r="N4" s="1431"/>
      <c r="P4" s="389"/>
    </row>
    <row r="5" spans="1:16" ht="16.5" customHeight="1">
      <c r="A5" s="744"/>
      <c r="B5" s="807"/>
      <c r="C5" s="807"/>
      <c r="D5" s="807"/>
      <c r="E5" s="807"/>
      <c r="F5" s="809"/>
      <c r="G5" s="810"/>
      <c r="H5" s="810"/>
      <c r="I5" s="810"/>
      <c r="J5" s="809"/>
      <c r="K5" s="785"/>
      <c r="L5" s="1432" t="s">
        <v>8</v>
      </c>
      <c r="M5" s="1432"/>
      <c r="N5" s="1432"/>
      <c r="P5" s="389"/>
    </row>
    <row r="6" spans="1:16" ht="18.75" customHeight="1">
      <c r="A6" s="1408" t="s">
        <v>69</v>
      </c>
      <c r="B6" s="1409"/>
      <c r="C6" s="1414" t="s">
        <v>38</v>
      </c>
      <c r="D6" s="1414" t="s">
        <v>335</v>
      </c>
      <c r="E6" s="1416"/>
      <c r="F6" s="1416"/>
      <c r="G6" s="1416"/>
      <c r="H6" s="1416"/>
      <c r="I6" s="1416"/>
      <c r="J6" s="1416"/>
      <c r="K6" s="1416"/>
      <c r="L6" s="1416"/>
      <c r="M6" s="1416"/>
      <c r="N6" s="1417"/>
      <c r="P6" s="389"/>
    </row>
    <row r="7" spans="1:16" ht="20.25" customHeight="1">
      <c r="A7" s="1410"/>
      <c r="B7" s="1411"/>
      <c r="C7" s="1415"/>
      <c r="D7" s="1418" t="s">
        <v>120</v>
      </c>
      <c r="E7" s="1420" t="s">
        <v>121</v>
      </c>
      <c r="F7" s="1421"/>
      <c r="G7" s="1422"/>
      <c r="H7" s="1425" t="s">
        <v>122</v>
      </c>
      <c r="I7" s="1425" t="s">
        <v>123</v>
      </c>
      <c r="J7" s="1425" t="s">
        <v>124</v>
      </c>
      <c r="K7" s="1425" t="s">
        <v>125</v>
      </c>
      <c r="L7" s="1425" t="s">
        <v>126</v>
      </c>
      <c r="M7" s="1425" t="s">
        <v>127</v>
      </c>
      <c r="N7" s="1425" t="s">
        <v>128</v>
      </c>
      <c r="O7" s="389"/>
      <c r="P7" s="389"/>
    </row>
    <row r="8" spans="1:16" ht="21" customHeight="1">
      <c r="A8" s="1410"/>
      <c r="B8" s="1411"/>
      <c r="C8" s="1415"/>
      <c r="D8" s="1418"/>
      <c r="E8" s="1427" t="s">
        <v>37</v>
      </c>
      <c r="F8" s="1429" t="s">
        <v>7</v>
      </c>
      <c r="G8" s="1430"/>
      <c r="H8" s="1425"/>
      <c r="I8" s="1425"/>
      <c r="J8" s="1425"/>
      <c r="K8" s="1425"/>
      <c r="L8" s="1425"/>
      <c r="M8" s="1425"/>
      <c r="N8" s="1425"/>
      <c r="O8" s="1428"/>
      <c r="P8" s="1428"/>
    </row>
    <row r="9" spans="1:16" ht="24.75" customHeight="1">
      <c r="A9" s="1412"/>
      <c r="B9" s="1413"/>
      <c r="C9" s="1415"/>
      <c r="D9" s="1419"/>
      <c r="E9" s="1426"/>
      <c r="F9" s="786" t="s">
        <v>199</v>
      </c>
      <c r="G9" s="787" t="s">
        <v>200</v>
      </c>
      <c r="H9" s="1426"/>
      <c r="I9" s="1426"/>
      <c r="J9" s="1426"/>
      <c r="K9" s="1426"/>
      <c r="L9" s="1426"/>
      <c r="M9" s="1426"/>
      <c r="N9" s="1426"/>
      <c r="O9" s="390"/>
      <c r="P9" s="390"/>
    </row>
    <row r="10" spans="1:16" s="392" customFormat="1" ht="18.75" customHeight="1">
      <c r="A10" s="1423" t="s">
        <v>40</v>
      </c>
      <c r="B10" s="1424"/>
      <c r="C10" s="788">
        <v>1</v>
      </c>
      <c r="D10" s="788">
        <v>2</v>
      </c>
      <c r="E10" s="788">
        <v>3</v>
      </c>
      <c r="F10" s="788">
        <v>4</v>
      </c>
      <c r="G10" s="788">
        <v>5</v>
      </c>
      <c r="H10" s="788">
        <v>6</v>
      </c>
      <c r="I10" s="788">
        <v>7</v>
      </c>
      <c r="J10" s="788">
        <v>8</v>
      </c>
      <c r="K10" s="788">
        <v>9</v>
      </c>
      <c r="L10" s="788">
        <v>10</v>
      </c>
      <c r="M10" s="788">
        <v>11</v>
      </c>
      <c r="N10" s="788">
        <v>12</v>
      </c>
      <c r="O10" s="391"/>
      <c r="P10" s="391"/>
    </row>
    <row r="11" spans="1:17" ht="22.5" customHeight="1">
      <c r="A11" s="814" t="s">
        <v>0</v>
      </c>
      <c r="B11" s="815" t="s">
        <v>131</v>
      </c>
      <c r="C11" s="791">
        <f>+D11+E11+H11+I11+J11+K11+L11+M11+N11</f>
        <v>8578</v>
      </c>
      <c r="D11" s="791">
        <f aca="true" t="shared" si="0" ref="D11:N11">D12+D13</f>
        <v>3639</v>
      </c>
      <c r="E11" s="791">
        <f>+F11+G11</f>
        <v>1118</v>
      </c>
      <c r="F11" s="791">
        <f t="shared" si="0"/>
        <v>37</v>
      </c>
      <c r="G11" s="791">
        <f t="shared" si="0"/>
        <v>1081</v>
      </c>
      <c r="H11" s="791">
        <f t="shared" si="0"/>
        <v>7</v>
      </c>
      <c r="I11" s="791">
        <f t="shared" si="0"/>
        <v>2483</v>
      </c>
      <c r="J11" s="791">
        <f t="shared" si="0"/>
        <v>448</v>
      </c>
      <c r="K11" s="791">
        <f t="shared" si="0"/>
        <v>1</v>
      </c>
      <c r="L11" s="791">
        <f t="shared" si="0"/>
        <v>1</v>
      </c>
      <c r="M11" s="791">
        <f t="shared" si="0"/>
        <v>0</v>
      </c>
      <c r="N11" s="791">
        <f t="shared" si="0"/>
        <v>881</v>
      </c>
      <c r="O11" s="389"/>
      <c r="P11" s="389"/>
      <c r="Q11" s="414"/>
    </row>
    <row r="12" spans="1:16" ht="22.5" customHeight="1">
      <c r="A12" s="789">
        <v>1</v>
      </c>
      <c r="B12" s="790" t="s">
        <v>132</v>
      </c>
      <c r="C12" s="791">
        <f aca="true" t="shared" si="1" ref="C12:C25">+D12+E12+H12+I12+J12+K12+L12+M12+N12</f>
        <v>1619</v>
      </c>
      <c r="D12" s="791">
        <v>986</v>
      </c>
      <c r="E12" s="791">
        <f aca="true" t="shared" si="2" ref="E12:E25">+F12+G12</f>
        <v>438</v>
      </c>
      <c r="F12" s="791">
        <v>11</v>
      </c>
      <c r="G12" s="791">
        <v>427</v>
      </c>
      <c r="H12" s="791"/>
      <c r="I12" s="791">
        <v>116</v>
      </c>
      <c r="J12" s="791">
        <v>79</v>
      </c>
      <c r="K12" s="791">
        <v>0</v>
      </c>
      <c r="L12" s="791"/>
      <c r="M12" s="791">
        <v>0</v>
      </c>
      <c r="N12" s="791">
        <v>0</v>
      </c>
      <c r="O12" s="389"/>
      <c r="P12" s="389"/>
    </row>
    <row r="13" spans="1:16" ht="22.5" customHeight="1">
      <c r="A13" s="789">
        <v>2</v>
      </c>
      <c r="B13" s="790" t="s">
        <v>133</v>
      </c>
      <c r="C13" s="791">
        <f t="shared" si="1"/>
        <v>6959</v>
      </c>
      <c r="D13" s="791">
        <v>2653</v>
      </c>
      <c r="E13" s="791">
        <f t="shared" si="2"/>
        <v>680</v>
      </c>
      <c r="F13" s="791">
        <v>26</v>
      </c>
      <c r="G13" s="791">
        <v>654</v>
      </c>
      <c r="H13" s="791">
        <v>7</v>
      </c>
      <c r="I13" s="791">
        <v>2367</v>
      </c>
      <c r="J13" s="791">
        <v>369</v>
      </c>
      <c r="K13" s="791">
        <v>1</v>
      </c>
      <c r="L13" s="791">
        <v>1</v>
      </c>
      <c r="M13" s="791"/>
      <c r="N13" s="791">
        <v>881</v>
      </c>
      <c r="O13" s="389"/>
      <c r="P13" s="389"/>
    </row>
    <row r="14" spans="1:16" ht="22.5" customHeight="1">
      <c r="A14" s="789" t="s">
        <v>1</v>
      </c>
      <c r="B14" s="790" t="s">
        <v>134</v>
      </c>
      <c r="C14" s="791">
        <f t="shared" si="1"/>
        <v>71</v>
      </c>
      <c r="D14" s="791">
        <v>35</v>
      </c>
      <c r="E14" s="791">
        <f t="shared" si="2"/>
        <v>28</v>
      </c>
      <c r="F14" s="791">
        <v>0</v>
      </c>
      <c r="G14" s="791">
        <v>28</v>
      </c>
      <c r="H14" s="791">
        <v>0</v>
      </c>
      <c r="I14" s="791">
        <v>4</v>
      </c>
      <c r="J14" s="791">
        <v>4</v>
      </c>
      <c r="K14" s="791">
        <v>0</v>
      </c>
      <c r="L14" s="791"/>
      <c r="M14" s="791"/>
      <c r="N14" s="791"/>
      <c r="O14" s="389"/>
      <c r="P14" s="389"/>
    </row>
    <row r="15" spans="1:16" ht="22.5" customHeight="1">
      <c r="A15" s="789" t="s">
        <v>9</v>
      </c>
      <c r="B15" s="790" t="s">
        <v>135</v>
      </c>
      <c r="C15" s="791">
        <f t="shared" si="1"/>
        <v>0</v>
      </c>
      <c r="D15" s="791">
        <v>0</v>
      </c>
      <c r="E15" s="791">
        <f t="shared" si="2"/>
        <v>0</v>
      </c>
      <c r="F15" s="791">
        <v>0</v>
      </c>
      <c r="G15" s="791"/>
      <c r="H15" s="791">
        <v>0</v>
      </c>
      <c r="I15" s="791">
        <v>0</v>
      </c>
      <c r="J15" s="791">
        <v>0</v>
      </c>
      <c r="K15" s="791">
        <v>0</v>
      </c>
      <c r="L15" s="791"/>
      <c r="M15" s="791"/>
      <c r="N15" s="791"/>
      <c r="O15" s="389"/>
      <c r="P15" s="389"/>
    </row>
    <row r="16" spans="1:15" ht="22.5" customHeight="1">
      <c r="A16" s="789" t="s">
        <v>136</v>
      </c>
      <c r="B16" s="790" t="s">
        <v>137</v>
      </c>
      <c r="C16" s="791">
        <f t="shared" si="1"/>
        <v>8507</v>
      </c>
      <c r="D16" s="791">
        <f>+D17+D25</f>
        <v>3604</v>
      </c>
      <c r="E16" s="791">
        <f t="shared" si="2"/>
        <v>1090</v>
      </c>
      <c r="F16" s="791">
        <f aca="true" t="shared" si="3" ref="F16:N16">+F17+F25</f>
        <v>37</v>
      </c>
      <c r="G16" s="791">
        <f t="shared" si="3"/>
        <v>1053</v>
      </c>
      <c r="H16" s="791">
        <f t="shared" si="3"/>
        <v>7</v>
      </c>
      <c r="I16" s="791">
        <f t="shared" si="3"/>
        <v>2479</v>
      </c>
      <c r="J16" s="791">
        <f t="shared" si="3"/>
        <v>444</v>
      </c>
      <c r="K16" s="791">
        <f t="shared" si="3"/>
        <v>1</v>
      </c>
      <c r="L16" s="791">
        <f t="shared" si="3"/>
        <v>1</v>
      </c>
      <c r="M16" s="791">
        <f t="shared" si="3"/>
        <v>0</v>
      </c>
      <c r="N16" s="791">
        <f t="shared" si="3"/>
        <v>881</v>
      </c>
      <c r="O16" s="389"/>
    </row>
    <row r="17" spans="1:15" ht="22.5" customHeight="1">
      <c r="A17" s="789" t="s">
        <v>52</v>
      </c>
      <c r="B17" s="816" t="s">
        <v>138</v>
      </c>
      <c r="C17" s="791">
        <f t="shared" si="1"/>
        <v>7812</v>
      </c>
      <c r="D17" s="791">
        <f>SUM(D18:D24)</f>
        <v>3225</v>
      </c>
      <c r="E17" s="791">
        <f t="shared" si="2"/>
        <v>808</v>
      </c>
      <c r="F17" s="791">
        <f aca="true" t="shared" si="4" ref="F17:N17">SUM(F18:F24)</f>
        <v>27</v>
      </c>
      <c r="G17" s="791">
        <f t="shared" si="4"/>
        <v>781</v>
      </c>
      <c r="H17" s="791">
        <f t="shared" si="4"/>
        <v>7</v>
      </c>
      <c r="I17" s="791">
        <f t="shared" si="4"/>
        <v>2458</v>
      </c>
      <c r="J17" s="791">
        <f t="shared" si="4"/>
        <v>431</v>
      </c>
      <c r="K17" s="791">
        <f t="shared" si="4"/>
        <v>1</v>
      </c>
      <c r="L17" s="791">
        <f t="shared" si="4"/>
        <v>1</v>
      </c>
      <c r="M17" s="791">
        <f t="shared" si="4"/>
        <v>0</v>
      </c>
      <c r="N17" s="791">
        <f t="shared" si="4"/>
        <v>881</v>
      </c>
      <c r="O17" s="389"/>
    </row>
    <row r="18" spans="1:15" ht="22.5" customHeight="1">
      <c r="A18" s="789" t="s">
        <v>54</v>
      </c>
      <c r="B18" s="790" t="s">
        <v>139</v>
      </c>
      <c r="C18" s="791">
        <f t="shared" si="1"/>
        <v>6122</v>
      </c>
      <c r="D18" s="791">
        <v>2215</v>
      </c>
      <c r="E18" s="791">
        <f t="shared" si="2"/>
        <v>546</v>
      </c>
      <c r="F18" s="791">
        <v>12</v>
      </c>
      <c r="G18" s="791">
        <v>534</v>
      </c>
      <c r="H18" s="791">
        <v>7</v>
      </c>
      <c r="I18" s="791">
        <v>2182</v>
      </c>
      <c r="J18" s="791">
        <v>327</v>
      </c>
      <c r="K18" s="791">
        <v>1</v>
      </c>
      <c r="L18" s="791">
        <v>1</v>
      </c>
      <c r="M18" s="791"/>
      <c r="N18" s="791">
        <v>843</v>
      </c>
      <c r="O18" s="389"/>
    </row>
    <row r="19" spans="1:15" ht="20.25" customHeight="1">
      <c r="A19" s="789" t="s">
        <v>55</v>
      </c>
      <c r="B19" s="790" t="s">
        <v>140</v>
      </c>
      <c r="C19" s="791">
        <f t="shared" si="1"/>
        <v>8</v>
      </c>
      <c r="D19" s="791">
        <v>6</v>
      </c>
      <c r="E19" s="791">
        <f t="shared" si="2"/>
        <v>2</v>
      </c>
      <c r="F19" s="791">
        <v>0</v>
      </c>
      <c r="G19" s="791">
        <v>2</v>
      </c>
      <c r="H19" s="791">
        <v>0</v>
      </c>
      <c r="I19" s="791">
        <v>0</v>
      </c>
      <c r="J19" s="791">
        <v>0</v>
      </c>
      <c r="K19" s="791">
        <v>0</v>
      </c>
      <c r="L19" s="791"/>
      <c r="M19" s="791"/>
      <c r="N19" s="791">
        <v>0</v>
      </c>
      <c r="O19" s="389"/>
    </row>
    <row r="20" spans="1:15" ht="21" customHeight="1">
      <c r="A20" s="789" t="s">
        <v>141</v>
      </c>
      <c r="B20" s="790" t="s">
        <v>142</v>
      </c>
      <c r="C20" s="791">
        <f t="shared" si="1"/>
        <v>1558</v>
      </c>
      <c r="D20" s="791">
        <v>952</v>
      </c>
      <c r="E20" s="791">
        <f t="shared" si="2"/>
        <v>214</v>
      </c>
      <c r="F20" s="791">
        <v>15</v>
      </c>
      <c r="G20" s="791">
        <v>199</v>
      </c>
      <c r="H20" s="791">
        <v>0</v>
      </c>
      <c r="I20" s="791">
        <v>259</v>
      </c>
      <c r="J20" s="791">
        <v>95</v>
      </c>
      <c r="K20" s="791">
        <v>0</v>
      </c>
      <c r="L20" s="791">
        <v>0</v>
      </c>
      <c r="M20" s="791"/>
      <c r="N20" s="791">
        <v>38</v>
      </c>
      <c r="O20" s="389"/>
    </row>
    <row r="21" spans="1:15" ht="21" customHeight="1">
      <c r="A21" s="789" t="s">
        <v>143</v>
      </c>
      <c r="B21" s="790" t="s">
        <v>144</v>
      </c>
      <c r="C21" s="791">
        <f t="shared" si="1"/>
        <v>58</v>
      </c>
      <c r="D21" s="791">
        <v>20</v>
      </c>
      <c r="E21" s="791">
        <f t="shared" si="2"/>
        <v>30</v>
      </c>
      <c r="F21" s="791"/>
      <c r="G21" s="791">
        <v>30</v>
      </c>
      <c r="H21" s="791">
        <v>0</v>
      </c>
      <c r="I21" s="791">
        <v>6</v>
      </c>
      <c r="J21" s="791">
        <v>2</v>
      </c>
      <c r="K21" s="791">
        <v>0</v>
      </c>
      <c r="L21" s="791"/>
      <c r="M21" s="791"/>
      <c r="N21" s="791"/>
      <c r="O21" s="389"/>
    </row>
    <row r="22" spans="1:15" ht="21" customHeight="1">
      <c r="A22" s="789" t="s">
        <v>145</v>
      </c>
      <c r="B22" s="790" t="s">
        <v>146</v>
      </c>
      <c r="C22" s="791">
        <f t="shared" si="1"/>
        <v>2</v>
      </c>
      <c r="D22" s="791">
        <v>2</v>
      </c>
      <c r="E22" s="791">
        <f t="shared" si="2"/>
        <v>0</v>
      </c>
      <c r="F22" s="791"/>
      <c r="G22" s="791"/>
      <c r="H22" s="791">
        <v>0</v>
      </c>
      <c r="I22" s="791">
        <v>0</v>
      </c>
      <c r="J22" s="791">
        <v>0</v>
      </c>
      <c r="K22" s="791">
        <v>0</v>
      </c>
      <c r="L22" s="791"/>
      <c r="M22" s="791"/>
      <c r="N22" s="791"/>
      <c r="O22" s="389"/>
    </row>
    <row r="23" spans="1:15" ht="25.5">
      <c r="A23" s="789" t="s">
        <v>147</v>
      </c>
      <c r="B23" s="792" t="s">
        <v>148</v>
      </c>
      <c r="C23" s="791">
        <f t="shared" si="1"/>
        <v>0</v>
      </c>
      <c r="D23" s="791">
        <v>0</v>
      </c>
      <c r="E23" s="791">
        <f t="shared" si="2"/>
        <v>0</v>
      </c>
      <c r="F23" s="791"/>
      <c r="G23" s="791"/>
      <c r="H23" s="791">
        <v>0</v>
      </c>
      <c r="I23" s="791">
        <v>0</v>
      </c>
      <c r="J23" s="791">
        <v>0</v>
      </c>
      <c r="K23" s="791">
        <v>0</v>
      </c>
      <c r="L23" s="791"/>
      <c r="M23" s="791"/>
      <c r="N23" s="791"/>
      <c r="O23" s="389"/>
    </row>
    <row r="24" spans="1:15" ht="21" customHeight="1">
      <c r="A24" s="789" t="s">
        <v>149</v>
      </c>
      <c r="B24" s="790" t="s">
        <v>150</v>
      </c>
      <c r="C24" s="791">
        <f t="shared" si="1"/>
        <v>64</v>
      </c>
      <c r="D24" s="791">
        <v>30</v>
      </c>
      <c r="E24" s="791">
        <f t="shared" si="2"/>
        <v>16</v>
      </c>
      <c r="F24" s="791"/>
      <c r="G24" s="791">
        <v>16</v>
      </c>
      <c r="H24" s="791">
        <v>0</v>
      </c>
      <c r="I24" s="791">
        <v>11</v>
      </c>
      <c r="J24" s="791">
        <v>7</v>
      </c>
      <c r="K24" s="791">
        <v>0</v>
      </c>
      <c r="L24" s="791"/>
      <c r="M24" s="791"/>
      <c r="N24" s="791"/>
      <c r="O24" s="389"/>
    </row>
    <row r="25" spans="1:15" ht="21" customHeight="1">
      <c r="A25" s="789" t="s">
        <v>53</v>
      </c>
      <c r="B25" s="790" t="s">
        <v>151</v>
      </c>
      <c r="C25" s="791">
        <f t="shared" si="1"/>
        <v>695</v>
      </c>
      <c r="D25" s="791">
        <v>379</v>
      </c>
      <c r="E25" s="791">
        <f t="shared" si="2"/>
        <v>282</v>
      </c>
      <c r="F25" s="791">
        <v>10</v>
      </c>
      <c r="G25" s="791">
        <v>272</v>
      </c>
      <c r="H25" s="791">
        <v>0</v>
      </c>
      <c r="I25" s="791">
        <v>21</v>
      </c>
      <c r="J25" s="791">
        <v>13</v>
      </c>
      <c r="K25" s="791">
        <v>0</v>
      </c>
      <c r="L25" s="791"/>
      <c r="M25" s="791"/>
      <c r="N25" s="791"/>
      <c r="O25" s="389"/>
    </row>
    <row r="26" spans="1:15" s="408" customFormat="1" ht="26.25">
      <c r="A26" s="789" t="s">
        <v>545</v>
      </c>
      <c r="B26" s="813" t="s">
        <v>790</v>
      </c>
      <c r="C26" s="817">
        <f>(C18+C19)/C17</f>
        <v>0.7846902201740912</v>
      </c>
      <c r="D26" s="817">
        <f aca="true" t="shared" si="5" ref="D26:N26">(D18+C19)/D17</f>
        <v>0.6893023255813954</v>
      </c>
      <c r="E26" s="817">
        <f t="shared" si="5"/>
        <v>0.6831683168316832</v>
      </c>
      <c r="F26" s="817">
        <f t="shared" si="5"/>
        <v>0.5185185185185185</v>
      </c>
      <c r="G26" s="817">
        <f t="shared" si="5"/>
        <v>0.6837387964148528</v>
      </c>
      <c r="H26" s="817">
        <f t="shared" si="5"/>
        <v>1.2857142857142858</v>
      </c>
      <c r="I26" s="817">
        <f t="shared" si="5"/>
        <v>0.887713588283157</v>
      </c>
      <c r="J26" s="817">
        <f t="shared" si="5"/>
        <v>0.7587006960556845</v>
      </c>
      <c r="K26" s="817">
        <f t="shared" si="5"/>
        <v>1</v>
      </c>
      <c r="L26" s="817">
        <f t="shared" si="5"/>
        <v>1</v>
      </c>
      <c r="M26" s="817" t="e">
        <f t="shared" si="5"/>
        <v>#DIV/0!</v>
      </c>
      <c r="N26" s="817">
        <f t="shared" si="5"/>
        <v>0.9568671963677639</v>
      </c>
      <c r="O26" s="389"/>
    </row>
    <row r="27" spans="1:14" ht="15">
      <c r="A27" s="793"/>
      <c r="B27" s="794"/>
      <c r="C27" s="795">
        <f>+C11-(C14+C15+C16)</f>
        <v>0</v>
      </c>
      <c r="D27" s="795">
        <f aca="true" t="shared" si="6" ref="D27:N27">+D11-(D14+D15+D16)</f>
        <v>0</v>
      </c>
      <c r="E27" s="795">
        <f t="shared" si="6"/>
        <v>0</v>
      </c>
      <c r="F27" s="795">
        <f t="shared" si="6"/>
        <v>0</v>
      </c>
      <c r="G27" s="795">
        <f t="shared" si="6"/>
        <v>0</v>
      </c>
      <c r="H27" s="795">
        <f t="shared" si="6"/>
        <v>0</v>
      </c>
      <c r="I27" s="795">
        <f t="shared" si="6"/>
        <v>0</v>
      </c>
      <c r="J27" s="795">
        <f t="shared" si="6"/>
        <v>0</v>
      </c>
      <c r="K27" s="795">
        <f t="shared" si="6"/>
        <v>0</v>
      </c>
      <c r="L27" s="795">
        <f t="shared" si="6"/>
        <v>0</v>
      </c>
      <c r="M27" s="795">
        <f t="shared" si="6"/>
        <v>0</v>
      </c>
      <c r="N27" s="795">
        <f t="shared" si="6"/>
        <v>0</v>
      </c>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E497"/>
  <sheetViews>
    <sheetView showZeros="0" view="pageBreakPreview" zoomScale="70" zoomScaleNormal="80" zoomScaleSheetLayoutView="70" zoomScalePageLayoutView="0" workbookViewId="0" topLeftCell="A10">
      <selection activeCell="D29" sqref="D29"/>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443" t="s">
        <v>181</v>
      </c>
      <c r="B1" s="1444"/>
      <c r="C1" s="1444"/>
    </row>
    <row r="2" spans="1:3" ht="21.75" customHeight="1">
      <c r="A2" s="1445" t="s">
        <v>70</v>
      </c>
      <c r="B2" s="1445"/>
      <c r="C2" s="818" t="s">
        <v>791</v>
      </c>
    </row>
    <row r="3" spans="1:3" ht="21.75" customHeight="1">
      <c r="A3" s="1442" t="s">
        <v>6</v>
      </c>
      <c r="B3" s="1442"/>
      <c r="C3" s="796">
        <v>1</v>
      </c>
    </row>
    <row r="4" spans="1:5" ht="17.25" customHeight="1">
      <c r="A4" s="819" t="s">
        <v>52</v>
      </c>
      <c r="B4" s="797" t="s">
        <v>556</v>
      </c>
      <c r="C4" s="791">
        <f>SUM(C5:C11)</f>
        <v>58</v>
      </c>
      <c r="D4" s="957">
        <f>+'01'!C21</f>
        <v>58</v>
      </c>
      <c r="E4" s="967" t="str">
        <f>+IF(D4=C4,"Đ","S")</f>
        <v>Đ</v>
      </c>
    </row>
    <row r="5" spans="1:5" s="6" customFormat="1" ht="17.25" customHeight="1">
      <c r="A5" s="796" t="s">
        <v>54</v>
      </c>
      <c r="B5" s="797" t="s">
        <v>152</v>
      </c>
      <c r="C5" s="969">
        <v>5</v>
      </c>
      <c r="D5" s="958"/>
      <c r="E5" s="967"/>
    </row>
    <row r="6" spans="1:5" s="6" customFormat="1" ht="17.25" customHeight="1">
      <c r="A6" s="796" t="s">
        <v>55</v>
      </c>
      <c r="B6" s="797" t="s">
        <v>153</v>
      </c>
      <c r="C6" s="969">
        <v>33</v>
      </c>
      <c r="D6" s="958"/>
      <c r="E6" s="967"/>
    </row>
    <row r="7" spans="1:5" s="6" customFormat="1" ht="17.25" customHeight="1">
      <c r="A7" s="796" t="s">
        <v>141</v>
      </c>
      <c r="B7" s="797" t="s">
        <v>154</v>
      </c>
      <c r="C7" s="969">
        <v>19</v>
      </c>
      <c r="D7" s="958"/>
      <c r="E7" s="967"/>
    </row>
    <row r="8" spans="1:5" s="6" customFormat="1" ht="17.25" customHeight="1">
      <c r="A8" s="796" t="s">
        <v>143</v>
      </c>
      <c r="B8" s="797" t="s">
        <v>155</v>
      </c>
      <c r="C8" s="969">
        <v>1</v>
      </c>
      <c r="D8" s="958"/>
      <c r="E8" s="967"/>
    </row>
    <row r="9" spans="1:5" s="6" customFormat="1" ht="17.25" customHeight="1">
      <c r="A9" s="796" t="s">
        <v>145</v>
      </c>
      <c r="B9" s="797" t="s">
        <v>156</v>
      </c>
      <c r="C9" s="969"/>
      <c r="D9" s="958"/>
      <c r="E9" s="967"/>
    </row>
    <row r="10" spans="1:5" s="6" customFormat="1" ht="17.25" customHeight="1">
      <c r="A10" s="796" t="s">
        <v>147</v>
      </c>
      <c r="B10" s="797" t="s">
        <v>157</v>
      </c>
      <c r="C10" s="969"/>
      <c r="D10" s="958"/>
      <c r="E10" s="967"/>
    </row>
    <row r="11" spans="1:5" s="6" customFormat="1" ht="17.25" customHeight="1">
      <c r="A11" s="796" t="s">
        <v>149</v>
      </c>
      <c r="B11" s="797" t="s">
        <v>159</v>
      </c>
      <c r="C11" s="969"/>
      <c r="D11" s="958"/>
      <c r="E11" s="967"/>
    </row>
    <row r="12" spans="1:5" s="32" customFormat="1" ht="17.25" customHeight="1">
      <c r="A12" s="819" t="s">
        <v>53</v>
      </c>
      <c r="B12" s="797" t="s">
        <v>555</v>
      </c>
      <c r="C12" s="791">
        <f>SUM(C13:C14)</f>
        <v>2</v>
      </c>
      <c r="D12" s="959">
        <f>+'01'!C22</f>
        <v>2</v>
      </c>
      <c r="E12" s="967" t="str">
        <f>+IF(D12=C12,"Đ","S")</f>
        <v>Đ</v>
      </c>
    </row>
    <row r="13" spans="1:5" s="6" customFormat="1" ht="17.25" customHeight="1">
      <c r="A13" s="796" t="s">
        <v>56</v>
      </c>
      <c r="B13" s="797" t="s">
        <v>158</v>
      </c>
      <c r="C13" s="791">
        <v>2</v>
      </c>
      <c r="D13" s="958"/>
      <c r="E13" s="967"/>
    </row>
    <row r="14" spans="1:5" ht="17.25" customHeight="1">
      <c r="A14" s="796" t="s">
        <v>57</v>
      </c>
      <c r="B14" s="797" t="s">
        <v>159</v>
      </c>
      <c r="C14" s="791">
        <v>0</v>
      </c>
      <c r="D14" s="957"/>
      <c r="E14" s="967"/>
    </row>
    <row r="15" spans="1:5" ht="17.25" customHeight="1">
      <c r="A15" s="819" t="s">
        <v>58</v>
      </c>
      <c r="B15" s="797" t="s">
        <v>150</v>
      </c>
      <c r="C15" s="791">
        <f>SUM(C16:C18)</f>
        <v>64</v>
      </c>
      <c r="D15" s="957">
        <f>+'01'!C24</f>
        <v>64</v>
      </c>
      <c r="E15" s="967" t="str">
        <f>+IF(D15=C15,"Đ","S")</f>
        <v>Đ</v>
      </c>
    </row>
    <row r="16" spans="1:5" ht="17.25" customHeight="1">
      <c r="A16" s="796" t="s">
        <v>160</v>
      </c>
      <c r="B16" s="798" t="s">
        <v>161</v>
      </c>
      <c r="C16" s="969">
        <v>20</v>
      </c>
      <c r="D16" s="957"/>
      <c r="E16" s="967"/>
    </row>
    <row r="17" spans="1:5" s="6" customFormat="1" ht="30">
      <c r="A17" s="796" t="s">
        <v>162</v>
      </c>
      <c r="B17" s="797" t="s">
        <v>163</v>
      </c>
      <c r="C17" s="969">
        <v>32</v>
      </c>
      <c r="D17" s="958"/>
      <c r="E17" s="967"/>
    </row>
    <row r="18" spans="1:5" s="6" customFormat="1" ht="17.25" customHeight="1">
      <c r="A18" s="796" t="s">
        <v>164</v>
      </c>
      <c r="B18" s="797" t="s">
        <v>165</v>
      </c>
      <c r="C18" s="969">
        <v>12</v>
      </c>
      <c r="D18" s="958"/>
      <c r="E18" s="967"/>
    </row>
    <row r="19" spans="1:5" s="6" customFormat="1" ht="17.25" customHeight="1">
      <c r="A19" s="819" t="s">
        <v>73</v>
      </c>
      <c r="B19" s="797" t="s">
        <v>554</v>
      </c>
      <c r="C19" s="791">
        <f>SUM(C20:C25)</f>
        <v>8</v>
      </c>
      <c r="D19" s="958">
        <f>+'01'!C19</f>
        <v>8</v>
      </c>
      <c r="E19" s="967" t="str">
        <f>+IF(D19=C19,"Đ","S")</f>
        <v>Đ</v>
      </c>
    </row>
    <row r="20" spans="1:5" s="6" customFormat="1" ht="17.25" customHeight="1">
      <c r="A20" s="796" t="s">
        <v>166</v>
      </c>
      <c r="B20" s="797" t="s">
        <v>167</v>
      </c>
      <c r="C20" s="969">
        <v>2</v>
      </c>
      <c r="D20" s="958"/>
      <c r="E20" s="967"/>
    </row>
    <row r="21" spans="1:5" s="6" customFormat="1" ht="17.25" customHeight="1">
      <c r="A21" s="796" t="s">
        <v>168</v>
      </c>
      <c r="B21" s="797" t="s">
        <v>169</v>
      </c>
      <c r="C21" s="969">
        <v>2</v>
      </c>
      <c r="D21" s="958"/>
      <c r="E21" s="967"/>
    </row>
    <row r="22" spans="1:5" s="6" customFormat="1" ht="17.25" customHeight="1">
      <c r="A22" s="796" t="s">
        <v>170</v>
      </c>
      <c r="B22" s="797" t="s">
        <v>171</v>
      </c>
      <c r="C22" s="969">
        <v>2</v>
      </c>
      <c r="D22" s="958"/>
      <c r="E22" s="967"/>
    </row>
    <row r="23" spans="1:5" s="6" customFormat="1" ht="17.25" customHeight="1">
      <c r="A23" s="796" t="s">
        <v>172</v>
      </c>
      <c r="B23" s="797" t="s">
        <v>155</v>
      </c>
      <c r="C23" s="969"/>
      <c r="D23" s="958"/>
      <c r="E23" s="967"/>
    </row>
    <row r="24" spans="1:5" s="6" customFormat="1" ht="17.25" customHeight="1">
      <c r="A24" s="796" t="s">
        <v>173</v>
      </c>
      <c r="B24" s="797" t="s">
        <v>156</v>
      </c>
      <c r="C24" s="969">
        <v>2</v>
      </c>
      <c r="D24" s="958"/>
      <c r="E24" s="967"/>
    </row>
    <row r="25" spans="1:5" s="6" customFormat="1" ht="17.25" customHeight="1">
      <c r="A25" s="796" t="s">
        <v>174</v>
      </c>
      <c r="B25" s="797" t="s">
        <v>175</v>
      </c>
      <c r="C25" s="970"/>
      <c r="D25" s="958"/>
      <c r="E25" s="967"/>
    </row>
    <row r="26" spans="1:5" s="6" customFormat="1" ht="17.25" customHeight="1">
      <c r="A26" s="819" t="s">
        <v>74</v>
      </c>
      <c r="B26" s="797" t="s">
        <v>553</v>
      </c>
      <c r="C26" s="791">
        <f>SUM(C27:C29)</f>
        <v>695</v>
      </c>
      <c r="D26" s="958">
        <f>+'01'!C25</f>
        <v>695</v>
      </c>
      <c r="E26" s="967" t="str">
        <f>+IF(D26=C26,"Đ","S")</f>
        <v>Đ</v>
      </c>
    </row>
    <row r="27" spans="1:5" s="6" customFormat="1" ht="17.25" customHeight="1">
      <c r="A27" s="796" t="s">
        <v>176</v>
      </c>
      <c r="B27" s="797" t="s">
        <v>167</v>
      </c>
      <c r="C27" s="969">
        <v>653</v>
      </c>
      <c r="D27" s="958"/>
      <c r="E27" s="967"/>
    </row>
    <row r="28" spans="1:5" ht="17.25" customHeight="1">
      <c r="A28" s="796" t="s">
        <v>177</v>
      </c>
      <c r="B28" s="797" t="s">
        <v>169</v>
      </c>
      <c r="C28" s="969"/>
      <c r="D28" s="957"/>
      <c r="E28" s="967"/>
    </row>
    <row r="29" spans="1:5" s="6" customFormat="1" ht="17.25" customHeight="1">
      <c r="A29" s="796" t="s">
        <v>178</v>
      </c>
      <c r="B29" s="797" t="s">
        <v>179</v>
      </c>
      <c r="C29" s="969">
        <v>42</v>
      </c>
      <c r="D29" s="958"/>
      <c r="E29" s="967"/>
    </row>
    <row r="30" spans="1:3" ht="33.75" customHeight="1">
      <c r="A30" s="746"/>
      <c r="B30" s="799"/>
      <c r="C30" s="800" t="str">
        <f>'Thong tin'!B8</f>
        <v>Trà Vinh, ngày 03 tháng 8 năm 2016</v>
      </c>
    </row>
    <row r="31" spans="1:3" ht="22.5" customHeight="1">
      <c r="A31" s="746"/>
      <c r="B31" s="820" t="s">
        <v>4</v>
      </c>
      <c r="C31" s="821" t="str">
        <f>'Thong tin'!B7</f>
        <v>PHÓ CỤC TRƯỞNG</v>
      </c>
    </row>
    <row r="32" spans="2:3" s="35" customFormat="1" ht="18.75">
      <c r="B32" s="465"/>
      <c r="C32" s="403"/>
    </row>
    <row r="33" spans="2:3" ht="15.75" customHeight="1">
      <c r="B33" s="422"/>
      <c r="C33" s="404"/>
    </row>
    <row r="34" spans="2:3" ht="15.75" customHeight="1">
      <c r="B34" s="422"/>
      <c r="C34" s="403"/>
    </row>
    <row r="35" spans="2:3" ht="15.75" customHeight="1">
      <c r="B35" s="422"/>
      <c r="C35" s="404"/>
    </row>
    <row r="36" spans="2:3" ht="15.75" customHeight="1">
      <c r="B36" s="422"/>
      <c r="C36" s="404"/>
    </row>
    <row r="37" spans="2:3" ht="18.75">
      <c r="B37" s="466" t="str">
        <f>'Thong tin'!B5</f>
        <v>Nhan Quốc Hải</v>
      </c>
      <c r="C37" s="466" t="str">
        <f>'Thong tin'!B6</f>
        <v>Trần Việt Hồng</v>
      </c>
    </row>
    <row r="38" spans="2:3" ht="18.75">
      <c r="B38" s="404"/>
      <c r="C38" s="404"/>
    </row>
    <row r="39" spans="2:3" ht="18.75">
      <c r="B39" s="404"/>
      <c r="C39" s="404"/>
    </row>
    <row r="40" spans="2:3" ht="18.75" hidden="1">
      <c r="B40" s="404"/>
      <c r="C40" s="404"/>
    </row>
    <row r="41" ht="15.75" customHeight="1" hidden="1"/>
    <row r="42" ht="15.75" hidden="1"/>
    <row r="43" ht="15.75" hidden="1"/>
    <row r="44" spans="1:3" ht="16.5" customHeight="1" hidden="1">
      <c r="A44" s="1436" t="s">
        <v>181</v>
      </c>
      <c r="B44" s="1437"/>
      <c r="C44" s="1437"/>
    </row>
    <row r="45" spans="1:3" ht="18.75" hidden="1">
      <c r="A45" s="1440" t="s">
        <v>70</v>
      </c>
      <c r="B45" s="1441"/>
      <c r="C45" s="386" t="s">
        <v>338</v>
      </c>
    </row>
    <row r="46" spans="1:3" ht="15.75" hidden="1">
      <c r="A46" s="1438" t="s">
        <v>6</v>
      </c>
      <c r="B46" s="1439"/>
      <c r="C46" s="398">
        <v>1</v>
      </c>
    </row>
    <row r="47" spans="1:3" ht="19.5" customHeight="1" hidden="1">
      <c r="A47" s="396" t="s">
        <v>52</v>
      </c>
      <c r="B47" s="397" t="s">
        <v>344</v>
      </c>
      <c r="C47" s="399">
        <f>SUM(C48:C53)</f>
        <v>0</v>
      </c>
    </row>
    <row r="48" spans="1:3" ht="19.5" customHeight="1" hidden="1">
      <c r="A48" s="5" t="s">
        <v>54</v>
      </c>
      <c r="B48" s="34" t="s">
        <v>152</v>
      </c>
      <c r="C48" s="400"/>
    </row>
    <row r="49" spans="1:3" ht="19.5" customHeight="1" hidden="1">
      <c r="A49" s="5" t="s">
        <v>55</v>
      </c>
      <c r="B49" s="34" t="s">
        <v>153</v>
      </c>
      <c r="C49" s="400"/>
    </row>
    <row r="50" spans="1:3" ht="19.5" customHeight="1" hidden="1">
      <c r="A50" s="5" t="s">
        <v>141</v>
      </c>
      <c r="B50" s="34" t="s">
        <v>154</v>
      </c>
      <c r="C50" s="400"/>
    </row>
    <row r="51" spans="1:3" ht="19.5" customHeight="1" hidden="1">
      <c r="A51" s="5" t="s">
        <v>143</v>
      </c>
      <c r="B51" s="34" t="s">
        <v>155</v>
      </c>
      <c r="C51" s="400"/>
    </row>
    <row r="52" spans="1:3" ht="19.5" customHeight="1" hidden="1">
      <c r="A52" s="5" t="s">
        <v>145</v>
      </c>
      <c r="B52" s="34" t="s">
        <v>156</v>
      </c>
      <c r="C52" s="400"/>
    </row>
    <row r="53" spans="1:3" ht="19.5" customHeight="1" hidden="1">
      <c r="A53" s="5" t="s">
        <v>147</v>
      </c>
      <c r="B53" s="34" t="s">
        <v>157</v>
      </c>
      <c r="C53" s="400"/>
    </row>
    <row r="54" spans="1:3" ht="19.5" customHeight="1" hidden="1">
      <c r="A54" s="396" t="s">
        <v>53</v>
      </c>
      <c r="B54" s="397" t="s">
        <v>342</v>
      </c>
      <c r="C54" s="399">
        <f>SUM(C55:C56)</f>
        <v>0</v>
      </c>
    </row>
    <row r="55" spans="1:3" ht="19.5" customHeight="1" hidden="1">
      <c r="A55" s="5" t="s">
        <v>56</v>
      </c>
      <c r="B55" s="34" t="s">
        <v>158</v>
      </c>
      <c r="C55" s="400"/>
    </row>
    <row r="56" spans="1:3" ht="19.5" customHeight="1" hidden="1">
      <c r="A56" s="5" t="s">
        <v>57</v>
      </c>
      <c r="B56" s="34" t="s">
        <v>159</v>
      </c>
      <c r="C56" s="400"/>
    </row>
    <row r="57" spans="1:3" ht="19.5" customHeight="1" hidden="1">
      <c r="A57" s="396" t="s">
        <v>58</v>
      </c>
      <c r="B57" s="397" t="s">
        <v>150</v>
      </c>
      <c r="C57" s="399">
        <f>SUM(C58:C60)</f>
        <v>0</v>
      </c>
    </row>
    <row r="58" spans="1:3" ht="19.5" customHeight="1" hidden="1">
      <c r="A58" s="5" t="s">
        <v>160</v>
      </c>
      <c r="B58" s="36" t="s">
        <v>161</v>
      </c>
      <c r="C58" s="400"/>
    </row>
    <row r="59" spans="1:3" ht="19.5" customHeight="1" hidden="1">
      <c r="A59" s="5" t="s">
        <v>162</v>
      </c>
      <c r="B59" s="34" t="s">
        <v>163</v>
      </c>
      <c r="C59" s="400"/>
    </row>
    <row r="60" spans="1:3" ht="19.5" customHeight="1" hidden="1">
      <c r="A60" s="5" t="s">
        <v>164</v>
      </c>
      <c r="B60" s="34" t="s">
        <v>165</v>
      </c>
      <c r="C60" s="400"/>
    </row>
    <row r="61" spans="1:3" ht="19.5" customHeight="1" hidden="1">
      <c r="A61" s="396" t="s">
        <v>73</v>
      </c>
      <c r="B61" s="397" t="s">
        <v>343</v>
      </c>
      <c r="C61" s="399">
        <f>SUM(C62:C67)</f>
        <v>0</v>
      </c>
    </row>
    <row r="62" spans="1:3" ht="19.5" customHeight="1" hidden="1">
      <c r="A62" s="5" t="s">
        <v>166</v>
      </c>
      <c r="B62" s="34" t="s">
        <v>167</v>
      </c>
      <c r="C62" s="400"/>
    </row>
    <row r="63" spans="1:3" ht="19.5" customHeight="1" hidden="1">
      <c r="A63" s="5" t="s">
        <v>168</v>
      </c>
      <c r="B63" s="34" t="s">
        <v>169</v>
      </c>
      <c r="C63" s="400"/>
    </row>
    <row r="64" spans="1:3" ht="19.5" customHeight="1" hidden="1">
      <c r="A64" s="5" t="s">
        <v>170</v>
      </c>
      <c r="B64" s="34" t="s">
        <v>171</v>
      </c>
      <c r="C64" s="400"/>
    </row>
    <row r="65" spans="1:3" ht="19.5" customHeight="1" hidden="1">
      <c r="A65" s="5" t="s">
        <v>172</v>
      </c>
      <c r="B65" s="34" t="s">
        <v>155</v>
      </c>
      <c r="C65" s="400"/>
    </row>
    <row r="66" spans="1:3" ht="19.5" customHeight="1" hidden="1">
      <c r="A66" s="5" t="s">
        <v>173</v>
      </c>
      <c r="B66" s="34" t="s">
        <v>156</v>
      </c>
      <c r="C66" s="400"/>
    </row>
    <row r="67" spans="1:3" ht="19.5" customHeight="1" hidden="1">
      <c r="A67" s="5" t="s">
        <v>174</v>
      </c>
      <c r="B67" s="34" t="s">
        <v>175</v>
      </c>
      <c r="C67" s="400"/>
    </row>
    <row r="68" spans="1:3" ht="19.5" customHeight="1" hidden="1">
      <c r="A68" s="396" t="s">
        <v>74</v>
      </c>
      <c r="B68" s="397" t="s">
        <v>345</v>
      </c>
      <c r="C68" s="399">
        <f>SUM(C69:C71)</f>
        <v>25</v>
      </c>
    </row>
    <row r="69" spans="1:3" ht="19.5" customHeight="1" hidden="1">
      <c r="A69" s="5" t="s">
        <v>176</v>
      </c>
      <c r="B69" s="34" t="s">
        <v>167</v>
      </c>
      <c r="C69" s="400">
        <v>25</v>
      </c>
    </row>
    <row r="70" spans="1:3" ht="19.5" customHeight="1" hidden="1">
      <c r="A70" s="5" t="s">
        <v>177</v>
      </c>
      <c r="B70" s="34" t="s">
        <v>169</v>
      </c>
      <c r="C70" s="400">
        <v>0</v>
      </c>
    </row>
    <row r="71" spans="1:3" ht="19.5" customHeight="1" hidden="1">
      <c r="A71" s="5" t="s">
        <v>178</v>
      </c>
      <c r="B71" s="34" t="s">
        <v>179</v>
      </c>
      <c r="C71" s="400">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436" t="s">
        <v>181</v>
      </c>
      <c r="B82" s="1437"/>
      <c r="C82" s="1437"/>
    </row>
    <row r="83" spans="1:3" ht="18.75" hidden="1">
      <c r="A83" s="1440" t="s">
        <v>70</v>
      </c>
      <c r="B83" s="1441"/>
      <c r="C83" s="386" t="s">
        <v>338</v>
      </c>
    </row>
    <row r="84" spans="1:3" ht="24.75" customHeight="1" hidden="1">
      <c r="A84" s="1438" t="s">
        <v>6</v>
      </c>
      <c r="B84" s="1439"/>
      <c r="C84" s="398">
        <v>1</v>
      </c>
    </row>
    <row r="85" spans="1:3" ht="24.75" customHeight="1" hidden="1">
      <c r="A85" s="396" t="s">
        <v>52</v>
      </c>
      <c r="B85" s="397" t="s">
        <v>344</v>
      </c>
      <c r="C85" s="399">
        <f>SUM(C86:C91)</f>
        <v>2</v>
      </c>
    </row>
    <row r="86" spans="1:3" ht="24.75" customHeight="1" hidden="1">
      <c r="A86" s="5" t="s">
        <v>54</v>
      </c>
      <c r="B86" s="34" t="s">
        <v>152</v>
      </c>
      <c r="C86" s="400"/>
    </row>
    <row r="87" spans="1:3" ht="24.75" customHeight="1" hidden="1">
      <c r="A87" s="5" t="s">
        <v>55</v>
      </c>
      <c r="B87" s="34" t="s">
        <v>153</v>
      </c>
      <c r="C87" s="400"/>
    </row>
    <row r="88" spans="1:3" ht="24.75" customHeight="1" hidden="1">
      <c r="A88" s="5" t="s">
        <v>141</v>
      </c>
      <c r="B88" s="34" t="s">
        <v>154</v>
      </c>
      <c r="C88" s="400">
        <v>2</v>
      </c>
    </row>
    <row r="89" spans="1:3" ht="24.75" customHeight="1" hidden="1">
      <c r="A89" s="5" t="s">
        <v>143</v>
      </c>
      <c r="B89" s="34" t="s">
        <v>155</v>
      </c>
      <c r="C89" s="400"/>
    </row>
    <row r="90" spans="1:3" ht="24.75" customHeight="1" hidden="1">
      <c r="A90" s="5" t="s">
        <v>145</v>
      </c>
      <c r="B90" s="34" t="s">
        <v>156</v>
      </c>
      <c r="C90" s="400"/>
    </row>
    <row r="91" spans="1:3" ht="24.75" customHeight="1" hidden="1">
      <c r="A91" s="5" t="s">
        <v>147</v>
      </c>
      <c r="B91" s="34" t="s">
        <v>157</v>
      </c>
      <c r="C91" s="400"/>
    </row>
    <row r="92" spans="1:3" ht="24.75" customHeight="1" hidden="1">
      <c r="A92" s="396" t="s">
        <v>53</v>
      </c>
      <c r="B92" s="397" t="s">
        <v>342</v>
      </c>
      <c r="C92" s="399">
        <f>SUM(C93:C94)</f>
        <v>0</v>
      </c>
    </row>
    <row r="93" spans="1:3" ht="24.75" customHeight="1" hidden="1">
      <c r="A93" s="5" t="s">
        <v>56</v>
      </c>
      <c r="B93" s="34" t="s">
        <v>158</v>
      </c>
      <c r="C93" s="400"/>
    </row>
    <row r="94" spans="1:3" ht="24.75" customHeight="1" hidden="1">
      <c r="A94" s="5" t="s">
        <v>57</v>
      </c>
      <c r="B94" s="34" t="s">
        <v>159</v>
      </c>
      <c r="C94" s="400"/>
    </row>
    <row r="95" spans="1:3" ht="24.75" customHeight="1" hidden="1">
      <c r="A95" s="396" t="s">
        <v>58</v>
      </c>
      <c r="B95" s="397" t="s">
        <v>150</v>
      </c>
      <c r="C95" s="399">
        <f>SUM(C96:C98)</f>
        <v>0</v>
      </c>
    </row>
    <row r="96" spans="1:3" ht="24.75" customHeight="1" hidden="1">
      <c r="A96" s="5" t="s">
        <v>160</v>
      </c>
      <c r="B96" s="36" t="s">
        <v>161</v>
      </c>
      <c r="C96" s="400"/>
    </row>
    <row r="97" spans="1:3" ht="24.75" customHeight="1" hidden="1">
      <c r="A97" s="5" t="s">
        <v>162</v>
      </c>
      <c r="B97" s="34" t="s">
        <v>163</v>
      </c>
      <c r="C97" s="400"/>
    </row>
    <row r="98" spans="1:3" ht="24.75" customHeight="1" hidden="1">
      <c r="A98" s="5" t="s">
        <v>164</v>
      </c>
      <c r="B98" s="34" t="s">
        <v>165</v>
      </c>
      <c r="C98" s="400"/>
    </row>
    <row r="99" spans="1:3" ht="24.75" customHeight="1" hidden="1">
      <c r="A99" s="396" t="s">
        <v>73</v>
      </c>
      <c r="B99" s="397" t="s">
        <v>343</v>
      </c>
      <c r="C99" s="399">
        <f>SUM(C100:C105)</f>
        <v>0</v>
      </c>
    </row>
    <row r="100" spans="1:3" ht="24.75" customHeight="1" hidden="1">
      <c r="A100" s="5" t="s">
        <v>166</v>
      </c>
      <c r="B100" s="34" t="s">
        <v>167</v>
      </c>
      <c r="C100" s="400"/>
    </row>
    <row r="101" spans="1:3" ht="24.75" customHeight="1" hidden="1">
      <c r="A101" s="5" t="s">
        <v>168</v>
      </c>
      <c r="B101" s="34" t="s">
        <v>169</v>
      </c>
      <c r="C101" s="400"/>
    </row>
    <row r="102" spans="1:3" ht="24.75" customHeight="1" hidden="1">
      <c r="A102" s="5" t="s">
        <v>170</v>
      </c>
      <c r="B102" s="34" t="s">
        <v>171</v>
      </c>
      <c r="C102" s="400"/>
    </row>
    <row r="103" spans="1:3" ht="24.75" customHeight="1" hidden="1">
      <c r="A103" s="5" t="s">
        <v>172</v>
      </c>
      <c r="B103" s="34" t="s">
        <v>155</v>
      </c>
      <c r="C103" s="400"/>
    </row>
    <row r="104" spans="1:3" ht="24.75" customHeight="1" hidden="1">
      <c r="A104" s="5" t="s">
        <v>173</v>
      </c>
      <c r="B104" s="34" t="s">
        <v>156</v>
      </c>
      <c r="C104" s="400"/>
    </row>
    <row r="105" spans="1:3" ht="24.75" customHeight="1" hidden="1">
      <c r="A105" s="5" t="s">
        <v>174</v>
      </c>
      <c r="B105" s="34" t="s">
        <v>175</v>
      </c>
      <c r="C105" s="400"/>
    </row>
    <row r="106" spans="1:3" ht="24.75" customHeight="1" hidden="1">
      <c r="A106" s="396" t="s">
        <v>74</v>
      </c>
      <c r="B106" s="397" t="s">
        <v>345</v>
      </c>
      <c r="C106" s="399">
        <f>SUM(C107:C109)</f>
        <v>46</v>
      </c>
    </row>
    <row r="107" spans="1:3" ht="24.75" customHeight="1" hidden="1">
      <c r="A107" s="5" t="s">
        <v>176</v>
      </c>
      <c r="B107" s="34" t="s">
        <v>167</v>
      </c>
      <c r="C107" s="400">
        <v>43</v>
      </c>
    </row>
    <row r="108" spans="1:3" ht="24.75" customHeight="1" hidden="1">
      <c r="A108" s="5" t="s">
        <v>177</v>
      </c>
      <c r="B108" s="34" t="s">
        <v>169</v>
      </c>
      <c r="C108" s="400"/>
    </row>
    <row r="109" spans="1:3" ht="24.75" customHeight="1" hidden="1">
      <c r="A109" s="5" t="s">
        <v>178</v>
      </c>
      <c r="B109" s="34" t="s">
        <v>179</v>
      </c>
      <c r="C109" s="400">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436" t="s">
        <v>181</v>
      </c>
      <c r="B120" s="1437"/>
      <c r="C120" s="1437"/>
    </row>
    <row r="121" spans="1:3" ht="18.75" hidden="1">
      <c r="A121" s="1440" t="s">
        <v>70</v>
      </c>
      <c r="B121" s="1441"/>
      <c r="C121" s="386" t="s">
        <v>338</v>
      </c>
    </row>
    <row r="122" spans="1:3" ht="15.75" hidden="1">
      <c r="A122" s="1438" t="s">
        <v>6</v>
      </c>
      <c r="B122" s="1439"/>
      <c r="C122" s="398">
        <v>1</v>
      </c>
    </row>
    <row r="123" spans="1:3" ht="24.75" customHeight="1" hidden="1">
      <c r="A123" s="396" t="s">
        <v>52</v>
      </c>
      <c r="B123" s="397" t="s">
        <v>344</v>
      </c>
      <c r="C123" s="399">
        <f>SUM(C124:C129)</f>
        <v>0</v>
      </c>
    </row>
    <row r="124" spans="1:3" ht="24.75" customHeight="1" hidden="1">
      <c r="A124" s="5" t="s">
        <v>54</v>
      </c>
      <c r="B124" s="34" t="s">
        <v>152</v>
      </c>
      <c r="C124" s="400"/>
    </row>
    <row r="125" spans="1:3" ht="24.75" customHeight="1" hidden="1">
      <c r="A125" s="5" t="s">
        <v>55</v>
      </c>
      <c r="B125" s="34" t="s">
        <v>153</v>
      </c>
      <c r="C125" s="400"/>
    </row>
    <row r="126" spans="1:3" ht="24.75" customHeight="1" hidden="1">
      <c r="A126" s="5" t="s">
        <v>141</v>
      </c>
      <c r="B126" s="34" t="s">
        <v>154</v>
      </c>
      <c r="C126" s="400"/>
    </row>
    <row r="127" spans="1:3" ht="24.75" customHeight="1" hidden="1">
      <c r="A127" s="5" t="s">
        <v>143</v>
      </c>
      <c r="B127" s="34" t="s">
        <v>155</v>
      </c>
      <c r="C127" s="400"/>
    </row>
    <row r="128" spans="1:3" ht="24.75" customHeight="1" hidden="1">
      <c r="A128" s="5" t="s">
        <v>145</v>
      </c>
      <c r="B128" s="34" t="s">
        <v>156</v>
      </c>
      <c r="C128" s="400"/>
    </row>
    <row r="129" spans="1:3" ht="24.75" customHeight="1" hidden="1">
      <c r="A129" s="5" t="s">
        <v>147</v>
      </c>
      <c r="B129" s="34" t="s">
        <v>157</v>
      </c>
      <c r="C129" s="400"/>
    </row>
    <row r="130" spans="1:3" ht="24.75" customHeight="1" hidden="1">
      <c r="A130" s="396" t="s">
        <v>53</v>
      </c>
      <c r="B130" s="397" t="s">
        <v>342</v>
      </c>
      <c r="C130" s="399">
        <f>SUM(C131:C132)</f>
        <v>0</v>
      </c>
    </row>
    <row r="131" spans="1:3" ht="24.75" customHeight="1" hidden="1">
      <c r="A131" s="5" t="s">
        <v>56</v>
      </c>
      <c r="B131" s="34" t="s">
        <v>158</v>
      </c>
      <c r="C131" s="400"/>
    </row>
    <row r="132" spans="1:3" ht="24.75" customHeight="1" hidden="1">
      <c r="A132" s="5" t="s">
        <v>57</v>
      </c>
      <c r="B132" s="34" t="s">
        <v>159</v>
      </c>
      <c r="C132" s="400"/>
    </row>
    <row r="133" spans="1:3" ht="24.75" customHeight="1" hidden="1">
      <c r="A133" s="396" t="s">
        <v>58</v>
      </c>
      <c r="B133" s="397" t="s">
        <v>150</v>
      </c>
      <c r="C133" s="399">
        <f>SUM(C134:C136)</f>
        <v>12</v>
      </c>
    </row>
    <row r="134" spans="1:3" ht="24.75" customHeight="1" hidden="1">
      <c r="A134" s="5" t="s">
        <v>160</v>
      </c>
      <c r="B134" s="36" t="s">
        <v>161</v>
      </c>
      <c r="C134" s="400">
        <v>12</v>
      </c>
    </row>
    <row r="135" spans="1:3" ht="24.75" customHeight="1" hidden="1">
      <c r="A135" s="5" t="s">
        <v>162</v>
      </c>
      <c r="B135" s="34" t="s">
        <v>163</v>
      </c>
      <c r="C135" s="400"/>
    </row>
    <row r="136" spans="1:3" ht="24.75" customHeight="1" hidden="1">
      <c r="A136" s="5" t="s">
        <v>164</v>
      </c>
      <c r="B136" s="34" t="s">
        <v>165</v>
      </c>
      <c r="C136" s="400"/>
    </row>
    <row r="137" spans="1:3" ht="24.75" customHeight="1" hidden="1">
      <c r="A137" s="396" t="s">
        <v>73</v>
      </c>
      <c r="B137" s="397" t="s">
        <v>343</v>
      </c>
      <c r="C137" s="399">
        <f>SUM(C138:C143)</f>
        <v>0</v>
      </c>
    </row>
    <row r="138" spans="1:3" ht="24.75" customHeight="1" hidden="1">
      <c r="A138" s="5" t="s">
        <v>166</v>
      </c>
      <c r="B138" s="34" t="s">
        <v>167</v>
      </c>
      <c r="C138" s="400"/>
    </row>
    <row r="139" spans="1:3" ht="24.75" customHeight="1" hidden="1">
      <c r="A139" s="5" t="s">
        <v>168</v>
      </c>
      <c r="B139" s="34" t="s">
        <v>169</v>
      </c>
      <c r="C139" s="400"/>
    </row>
    <row r="140" spans="1:3" ht="24.75" customHeight="1" hidden="1">
      <c r="A140" s="5" t="s">
        <v>170</v>
      </c>
      <c r="B140" s="34" t="s">
        <v>171</v>
      </c>
      <c r="C140" s="400"/>
    </row>
    <row r="141" spans="1:3" ht="24.75" customHeight="1" hidden="1">
      <c r="A141" s="5" t="s">
        <v>172</v>
      </c>
      <c r="B141" s="34" t="s">
        <v>155</v>
      </c>
      <c r="C141" s="400"/>
    </row>
    <row r="142" spans="1:3" ht="24.75" customHeight="1" hidden="1">
      <c r="A142" s="5" t="s">
        <v>173</v>
      </c>
      <c r="B142" s="34" t="s">
        <v>156</v>
      </c>
      <c r="C142" s="400"/>
    </row>
    <row r="143" spans="1:3" ht="24.75" customHeight="1" hidden="1">
      <c r="A143" s="5" t="s">
        <v>174</v>
      </c>
      <c r="B143" s="34" t="s">
        <v>175</v>
      </c>
      <c r="C143" s="400"/>
    </row>
    <row r="144" spans="1:3" ht="24.75" customHeight="1" hidden="1">
      <c r="A144" s="396" t="s">
        <v>74</v>
      </c>
      <c r="B144" s="397" t="s">
        <v>345</v>
      </c>
      <c r="C144" s="399">
        <f>SUM(C145:C147)</f>
        <v>19</v>
      </c>
    </row>
    <row r="145" spans="1:3" ht="24.75" customHeight="1" hidden="1">
      <c r="A145" s="5" t="s">
        <v>176</v>
      </c>
      <c r="B145" s="34" t="s">
        <v>167</v>
      </c>
      <c r="C145" s="400"/>
    </row>
    <row r="146" spans="1:3" ht="24.75" customHeight="1" hidden="1">
      <c r="A146" s="5" t="s">
        <v>177</v>
      </c>
      <c r="B146" s="34" t="s">
        <v>169</v>
      </c>
      <c r="C146" s="400"/>
    </row>
    <row r="147" spans="1:3" ht="24.75" customHeight="1" hidden="1">
      <c r="A147" s="5" t="s">
        <v>178</v>
      </c>
      <c r="B147" s="34" t="s">
        <v>179</v>
      </c>
      <c r="C147" s="400">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436" t="s">
        <v>181</v>
      </c>
      <c r="B160" s="1437"/>
      <c r="C160" s="1437"/>
    </row>
    <row r="161" spans="1:3" ht="18.75" hidden="1">
      <c r="A161" s="1440" t="s">
        <v>70</v>
      </c>
      <c r="B161" s="1441"/>
      <c r="C161" s="386" t="s">
        <v>338</v>
      </c>
    </row>
    <row r="162" spans="1:3" ht="15.75" hidden="1">
      <c r="A162" s="1438" t="s">
        <v>6</v>
      </c>
      <c r="B162" s="1439"/>
      <c r="C162" s="398">
        <v>1</v>
      </c>
    </row>
    <row r="163" spans="1:3" ht="24.75" customHeight="1" hidden="1">
      <c r="A163" s="396" t="s">
        <v>52</v>
      </c>
      <c r="B163" s="397" t="s">
        <v>344</v>
      </c>
      <c r="C163" s="399">
        <f>SUM(C164:C169)</f>
        <v>0</v>
      </c>
    </row>
    <row r="164" spans="1:3" ht="24.75" customHeight="1" hidden="1">
      <c r="A164" s="5" t="s">
        <v>54</v>
      </c>
      <c r="B164" s="34" t="s">
        <v>152</v>
      </c>
      <c r="C164" s="400"/>
    </row>
    <row r="165" spans="1:3" ht="24.75" customHeight="1" hidden="1">
      <c r="A165" s="5" t="s">
        <v>55</v>
      </c>
      <c r="B165" s="34" t="s">
        <v>153</v>
      </c>
      <c r="C165" s="400"/>
    </row>
    <row r="166" spans="1:3" ht="24.75" customHeight="1" hidden="1">
      <c r="A166" s="5" t="s">
        <v>141</v>
      </c>
      <c r="B166" s="34" t="s">
        <v>154</v>
      </c>
      <c r="C166" s="400"/>
    </row>
    <row r="167" spans="1:3" ht="24.75" customHeight="1" hidden="1">
      <c r="A167" s="5" t="s">
        <v>143</v>
      </c>
      <c r="B167" s="34" t="s">
        <v>155</v>
      </c>
      <c r="C167" s="400"/>
    </row>
    <row r="168" spans="1:3" ht="24.75" customHeight="1" hidden="1">
      <c r="A168" s="5" t="s">
        <v>145</v>
      </c>
      <c r="B168" s="34" t="s">
        <v>156</v>
      </c>
      <c r="C168" s="400"/>
    </row>
    <row r="169" spans="1:3" ht="24.75" customHeight="1" hidden="1">
      <c r="A169" s="5" t="s">
        <v>147</v>
      </c>
      <c r="B169" s="34" t="s">
        <v>157</v>
      </c>
      <c r="C169" s="400"/>
    </row>
    <row r="170" spans="1:3" ht="24.75" customHeight="1" hidden="1">
      <c r="A170" s="396" t="s">
        <v>53</v>
      </c>
      <c r="B170" s="397" t="s">
        <v>342</v>
      </c>
      <c r="C170" s="399">
        <f>SUM(C171:C172)</f>
        <v>0</v>
      </c>
    </row>
    <row r="171" spans="1:3" ht="24.75" customHeight="1" hidden="1">
      <c r="A171" s="5" t="s">
        <v>56</v>
      </c>
      <c r="B171" s="34" t="s">
        <v>158</v>
      </c>
      <c r="C171" s="400"/>
    </row>
    <row r="172" spans="1:3" ht="24.75" customHeight="1" hidden="1">
      <c r="A172" s="5" t="s">
        <v>57</v>
      </c>
      <c r="B172" s="34" t="s">
        <v>159</v>
      </c>
      <c r="C172" s="400"/>
    </row>
    <row r="173" spans="1:3" ht="24.75" customHeight="1" hidden="1">
      <c r="A173" s="396" t="s">
        <v>58</v>
      </c>
      <c r="B173" s="397" t="s">
        <v>150</v>
      </c>
      <c r="C173" s="399">
        <f>SUM(C174:C176)</f>
        <v>0</v>
      </c>
    </row>
    <row r="174" spans="1:3" ht="24.75" customHeight="1" hidden="1">
      <c r="A174" s="5" t="s">
        <v>160</v>
      </c>
      <c r="B174" s="36" t="s">
        <v>161</v>
      </c>
      <c r="C174" s="400"/>
    </row>
    <row r="175" spans="1:3" ht="24.75" customHeight="1" hidden="1">
      <c r="A175" s="5" t="s">
        <v>162</v>
      </c>
      <c r="B175" s="34" t="s">
        <v>163</v>
      </c>
      <c r="C175" s="400"/>
    </row>
    <row r="176" spans="1:3" ht="24.75" customHeight="1" hidden="1">
      <c r="A176" s="5" t="s">
        <v>164</v>
      </c>
      <c r="B176" s="34" t="s">
        <v>165</v>
      </c>
      <c r="C176" s="400"/>
    </row>
    <row r="177" spans="1:3" ht="24.75" customHeight="1" hidden="1">
      <c r="A177" s="396" t="s">
        <v>73</v>
      </c>
      <c r="B177" s="397" t="s">
        <v>343</v>
      </c>
      <c r="C177" s="399">
        <f>SUM(C178:C183)</f>
        <v>1</v>
      </c>
    </row>
    <row r="178" spans="1:3" ht="24.75" customHeight="1" hidden="1">
      <c r="A178" s="5" t="s">
        <v>166</v>
      </c>
      <c r="B178" s="34" t="s">
        <v>167</v>
      </c>
      <c r="C178" s="400">
        <v>1</v>
      </c>
    </row>
    <row r="179" spans="1:3" ht="24.75" customHeight="1" hidden="1">
      <c r="A179" s="5" t="s">
        <v>168</v>
      </c>
      <c r="B179" s="34" t="s">
        <v>169</v>
      </c>
      <c r="C179" s="400">
        <v>0</v>
      </c>
    </row>
    <row r="180" spans="1:3" ht="24.75" customHeight="1" hidden="1">
      <c r="A180" s="5" t="s">
        <v>170</v>
      </c>
      <c r="B180" s="34" t="s">
        <v>171</v>
      </c>
      <c r="C180" s="400">
        <v>0</v>
      </c>
    </row>
    <row r="181" spans="1:3" ht="24.75" customHeight="1" hidden="1">
      <c r="A181" s="5" t="s">
        <v>172</v>
      </c>
      <c r="B181" s="34" t="s">
        <v>155</v>
      </c>
      <c r="C181" s="400">
        <v>0</v>
      </c>
    </row>
    <row r="182" spans="1:3" ht="24.75" customHeight="1" hidden="1">
      <c r="A182" s="5" t="s">
        <v>173</v>
      </c>
      <c r="B182" s="34" t="s">
        <v>156</v>
      </c>
      <c r="C182" s="400">
        <v>0</v>
      </c>
    </row>
    <row r="183" spans="1:3" ht="24.75" customHeight="1" hidden="1">
      <c r="A183" s="5" t="s">
        <v>174</v>
      </c>
      <c r="B183" s="34" t="s">
        <v>175</v>
      </c>
      <c r="C183" s="400">
        <v>0</v>
      </c>
    </row>
    <row r="184" spans="1:3" ht="24.75" customHeight="1" hidden="1">
      <c r="A184" s="396" t="s">
        <v>74</v>
      </c>
      <c r="B184" s="397" t="s">
        <v>345</v>
      </c>
      <c r="C184" s="399">
        <f>SUM(C185:C187)</f>
        <v>74</v>
      </c>
    </row>
    <row r="185" spans="1:3" ht="24.75" customHeight="1" hidden="1">
      <c r="A185" s="5" t="s">
        <v>176</v>
      </c>
      <c r="B185" s="34" t="s">
        <v>167</v>
      </c>
      <c r="C185" s="400">
        <v>66</v>
      </c>
    </row>
    <row r="186" spans="1:3" ht="24.75" customHeight="1" hidden="1">
      <c r="A186" s="5" t="s">
        <v>177</v>
      </c>
      <c r="B186" s="34" t="s">
        <v>169</v>
      </c>
      <c r="C186" s="400">
        <v>0</v>
      </c>
    </row>
    <row r="187" spans="1:3" ht="24.75" customHeight="1" hidden="1">
      <c r="A187" s="5" t="s">
        <v>178</v>
      </c>
      <c r="B187" s="34" t="s">
        <v>179</v>
      </c>
      <c r="C187" s="400">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436" t="s">
        <v>181</v>
      </c>
      <c r="B199" s="1437"/>
      <c r="C199" s="1437"/>
    </row>
    <row r="200" spans="1:3" ht="18.75" hidden="1">
      <c r="A200" s="1440" t="s">
        <v>70</v>
      </c>
      <c r="B200" s="1441"/>
      <c r="C200" s="386" t="s">
        <v>338</v>
      </c>
    </row>
    <row r="201" spans="1:3" ht="15.75" hidden="1">
      <c r="A201" s="1438" t="s">
        <v>6</v>
      </c>
      <c r="B201" s="1439"/>
      <c r="C201" s="398">
        <v>1</v>
      </c>
    </row>
    <row r="202" spans="1:3" ht="24.75" customHeight="1" hidden="1">
      <c r="A202" s="396" t="s">
        <v>52</v>
      </c>
      <c r="B202" s="397" t="s">
        <v>344</v>
      </c>
      <c r="C202" s="399">
        <f>SUM(C203:C208)</f>
        <v>0</v>
      </c>
    </row>
    <row r="203" spans="1:3" ht="24.75" customHeight="1" hidden="1">
      <c r="A203" s="5" t="s">
        <v>54</v>
      </c>
      <c r="B203" s="34" t="s">
        <v>152</v>
      </c>
      <c r="C203" s="400"/>
    </row>
    <row r="204" spans="1:3" ht="24.75" customHeight="1" hidden="1">
      <c r="A204" s="5" t="s">
        <v>55</v>
      </c>
      <c r="B204" s="34" t="s">
        <v>153</v>
      </c>
      <c r="C204" s="400"/>
    </row>
    <row r="205" spans="1:3" ht="24.75" customHeight="1" hidden="1">
      <c r="A205" s="5" t="s">
        <v>141</v>
      </c>
      <c r="B205" s="34" t="s">
        <v>154</v>
      </c>
      <c r="C205" s="400"/>
    </row>
    <row r="206" spans="1:3" ht="24.75" customHeight="1" hidden="1">
      <c r="A206" s="5" t="s">
        <v>143</v>
      </c>
      <c r="B206" s="34" t="s">
        <v>155</v>
      </c>
      <c r="C206" s="400"/>
    </row>
    <row r="207" spans="1:3" ht="24.75" customHeight="1" hidden="1">
      <c r="A207" s="5" t="s">
        <v>145</v>
      </c>
      <c r="B207" s="34" t="s">
        <v>156</v>
      </c>
      <c r="C207" s="400"/>
    </row>
    <row r="208" spans="1:3" ht="24.75" customHeight="1" hidden="1">
      <c r="A208" s="5" t="s">
        <v>147</v>
      </c>
      <c r="B208" s="34" t="s">
        <v>157</v>
      </c>
      <c r="C208" s="400"/>
    </row>
    <row r="209" spans="1:3" ht="24.75" customHeight="1" hidden="1">
      <c r="A209" s="396" t="s">
        <v>53</v>
      </c>
      <c r="B209" s="397" t="s">
        <v>342</v>
      </c>
      <c r="C209" s="399">
        <f>SUM(C210:C211)</f>
        <v>0</v>
      </c>
    </row>
    <row r="210" spans="1:3" ht="24.75" customHeight="1" hidden="1">
      <c r="A210" s="5" t="s">
        <v>56</v>
      </c>
      <c r="B210" s="34" t="s">
        <v>158</v>
      </c>
      <c r="C210" s="400"/>
    </row>
    <row r="211" spans="1:3" ht="24.75" customHeight="1" hidden="1">
      <c r="A211" s="5" t="s">
        <v>57</v>
      </c>
      <c r="B211" s="34" t="s">
        <v>159</v>
      </c>
      <c r="C211" s="400"/>
    </row>
    <row r="212" spans="1:3" ht="24.75" customHeight="1" hidden="1">
      <c r="A212" s="396" t="s">
        <v>58</v>
      </c>
      <c r="B212" s="397" t="s">
        <v>150</v>
      </c>
      <c r="C212" s="399">
        <f>SUM(C213:C215)</f>
        <v>0</v>
      </c>
    </row>
    <row r="213" spans="1:3" ht="24.75" customHeight="1" hidden="1">
      <c r="A213" s="5" t="s">
        <v>160</v>
      </c>
      <c r="B213" s="36" t="s">
        <v>161</v>
      </c>
      <c r="C213" s="400"/>
    </row>
    <row r="214" spans="1:3" ht="24.75" customHeight="1" hidden="1">
      <c r="A214" s="5" t="s">
        <v>162</v>
      </c>
      <c r="B214" s="34" t="s">
        <v>163</v>
      </c>
      <c r="C214" s="400"/>
    </row>
    <row r="215" spans="1:3" ht="24.75" customHeight="1" hidden="1">
      <c r="A215" s="5" t="s">
        <v>164</v>
      </c>
      <c r="B215" s="34" t="s">
        <v>165</v>
      </c>
      <c r="C215" s="400"/>
    </row>
    <row r="216" spans="1:3" ht="24.75" customHeight="1" hidden="1">
      <c r="A216" s="396" t="s">
        <v>73</v>
      </c>
      <c r="B216" s="397" t="s">
        <v>343</v>
      </c>
      <c r="C216" s="399">
        <f>SUM(C217:C222)</f>
        <v>0</v>
      </c>
    </row>
    <row r="217" spans="1:3" ht="24.75" customHeight="1" hidden="1">
      <c r="A217" s="5" t="s">
        <v>166</v>
      </c>
      <c r="B217" s="34" t="s">
        <v>167</v>
      </c>
      <c r="C217" s="400"/>
    </row>
    <row r="218" spans="1:3" ht="24.75" customHeight="1" hidden="1">
      <c r="A218" s="5" t="s">
        <v>168</v>
      </c>
      <c r="B218" s="34" t="s">
        <v>169</v>
      </c>
      <c r="C218" s="400"/>
    </row>
    <row r="219" spans="1:3" ht="24.75" customHeight="1" hidden="1">
      <c r="A219" s="5" t="s">
        <v>170</v>
      </c>
      <c r="B219" s="34" t="s">
        <v>171</v>
      </c>
      <c r="C219" s="400"/>
    </row>
    <row r="220" spans="1:3" ht="24.75" customHeight="1" hidden="1">
      <c r="A220" s="5" t="s">
        <v>172</v>
      </c>
      <c r="B220" s="34" t="s">
        <v>155</v>
      </c>
      <c r="C220" s="400"/>
    </row>
    <row r="221" spans="1:3" ht="24.75" customHeight="1" hidden="1">
      <c r="A221" s="5" t="s">
        <v>173</v>
      </c>
      <c r="B221" s="34" t="s">
        <v>156</v>
      </c>
      <c r="C221" s="400"/>
    </row>
    <row r="222" spans="1:3" ht="24.75" customHeight="1" hidden="1">
      <c r="A222" s="5" t="s">
        <v>174</v>
      </c>
      <c r="B222" s="34" t="s">
        <v>175</v>
      </c>
      <c r="C222" s="400"/>
    </row>
    <row r="223" spans="1:3" ht="24.75" customHeight="1" hidden="1">
      <c r="A223" s="396" t="s">
        <v>74</v>
      </c>
      <c r="B223" s="397" t="s">
        <v>345</v>
      </c>
      <c r="C223" s="399">
        <f>SUM(C224:C226)</f>
        <v>7</v>
      </c>
    </row>
    <row r="224" spans="1:3" ht="24.75" customHeight="1" hidden="1">
      <c r="A224" s="5" t="s">
        <v>176</v>
      </c>
      <c r="B224" s="34" t="s">
        <v>167</v>
      </c>
      <c r="C224" s="400">
        <v>7</v>
      </c>
    </row>
    <row r="225" spans="1:3" ht="24.75" customHeight="1" hidden="1">
      <c r="A225" s="5" t="s">
        <v>177</v>
      </c>
      <c r="B225" s="34" t="s">
        <v>169</v>
      </c>
      <c r="C225" s="400">
        <v>0</v>
      </c>
    </row>
    <row r="226" spans="1:3" ht="24.75" customHeight="1" hidden="1">
      <c r="A226" s="5" t="s">
        <v>178</v>
      </c>
      <c r="B226" s="34" t="s">
        <v>179</v>
      </c>
      <c r="C226" s="400">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436" t="s">
        <v>181</v>
      </c>
      <c r="B237" s="1437"/>
      <c r="C237" s="1437"/>
    </row>
    <row r="238" spans="1:3" ht="18.75" hidden="1">
      <c r="A238" s="1440" t="s">
        <v>70</v>
      </c>
      <c r="B238" s="1441"/>
      <c r="C238" s="386" t="s">
        <v>338</v>
      </c>
    </row>
    <row r="239" spans="1:3" ht="15.75" hidden="1">
      <c r="A239" s="1438" t="s">
        <v>6</v>
      </c>
      <c r="B239" s="1439"/>
      <c r="C239" s="398">
        <v>1</v>
      </c>
    </row>
    <row r="240" spans="1:3" ht="24.75" customHeight="1" hidden="1">
      <c r="A240" s="396" t="s">
        <v>52</v>
      </c>
      <c r="B240" s="397" t="s">
        <v>344</v>
      </c>
      <c r="C240" s="399">
        <f>SUM(C241:C246)</f>
        <v>0</v>
      </c>
    </row>
    <row r="241" spans="1:3" ht="24.75" customHeight="1" hidden="1">
      <c r="A241" s="5" t="s">
        <v>54</v>
      </c>
      <c r="B241" s="34" t="s">
        <v>152</v>
      </c>
      <c r="C241" s="400"/>
    </row>
    <row r="242" spans="1:3" ht="24.75" customHeight="1" hidden="1">
      <c r="A242" s="5" t="s">
        <v>55</v>
      </c>
      <c r="B242" s="34" t="s">
        <v>153</v>
      </c>
      <c r="C242" s="400"/>
    </row>
    <row r="243" spans="1:3" ht="24.75" customHeight="1" hidden="1">
      <c r="A243" s="5" t="s">
        <v>141</v>
      </c>
      <c r="B243" s="34" t="s">
        <v>154</v>
      </c>
      <c r="C243" s="400"/>
    </row>
    <row r="244" spans="1:3" ht="24.75" customHeight="1" hidden="1">
      <c r="A244" s="5" t="s">
        <v>143</v>
      </c>
      <c r="B244" s="34" t="s">
        <v>155</v>
      </c>
      <c r="C244" s="400"/>
    </row>
    <row r="245" spans="1:3" ht="24.75" customHeight="1" hidden="1">
      <c r="A245" s="5" t="s">
        <v>145</v>
      </c>
      <c r="B245" s="34" t="s">
        <v>156</v>
      </c>
      <c r="C245" s="400"/>
    </row>
    <row r="246" spans="1:3" ht="24.75" customHeight="1" hidden="1">
      <c r="A246" s="5" t="s">
        <v>147</v>
      </c>
      <c r="B246" s="34" t="s">
        <v>157</v>
      </c>
      <c r="C246" s="400"/>
    </row>
    <row r="247" spans="1:3" ht="24.75" customHeight="1" hidden="1">
      <c r="A247" s="396" t="s">
        <v>53</v>
      </c>
      <c r="B247" s="397" t="s">
        <v>342</v>
      </c>
      <c r="C247" s="399">
        <f>SUM(C248:C249)</f>
        <v>0</v>
      </c>
    </row>
    <row r="248" spans="1:3" ht="24.75" customHeight="1" hidden="1">
      <c r="A248" s="5" t="s">
        <v>56</v>
      </c>
      <c r="B248" s="34" t="s">
        <v>158</v>
      </c>
      <c r="C248" s="400"/>
    </row>
    <row r="249" spans="1:3" ht="24.75" customHeight="1" hidden="1">
      <c r="A249" s="5" t="s">
        <v>57</v>
      </c>
      <c r="B249" s="34" t="s">
        <v>159</v>
      </c>
      <c r="C249" s="400"/>
    </row>
    <row r="250" spans="1:3" ht="24.75" customHeight="1" hidden="1">
      <c r="A250" s="396" t="s">
        <v>58</v>
      </c>
      <c r="B250" s="397" t="s">
        <v>150</v>
      </c>
      <c r="C250" s="399">
        <f>SUM(C251:C253)</f>
        <v>0</v>
      </c>
    </row>
    <row r="251" spans="1:3" ht="24.75" customHeight="1" hidden="1">
      <c r="A251" s="5" t="s">
        <v>160</v>
      </c>
      <c r="B251" s="36" t="s">
        <v>161</v>
      </c>
      <c r="C251" s="400"/>
    </row>
    <row r="252" spans="1:3" ht="24.75" customHeight="1" hidden="1">
      <c r="A252" s="5" t="s">
        <v>162</v>
      </c>
      <c r="B252" s="34" t="s">
        <v>163</v>
      </c>
      <c r="C252" s="400"/>
    </row>
    <row r="253" spans="1:3" ht="24.75" customHeight="1" hidden="1">
      <c r="A253" s="5" t="s">
        <v>164</v>
      </c>
      <c r="B253" s="34" t="s">
        <v>165</v>
      </c>
      <c r="C253" s="400"/>
    </row>
    <row r="254" spans="1:3" ht="24.75" customHeight="1" hidden="1">
      <c r="A254" s="396" t="s">
        <v>73</v>
      </c>
      <c r="B254" s="397" t="s">
        <v>343</v>
      </c>
      <c r="C254" s="399">
        <f>SUM(C255:C260)</f>
        <v>0</v>
      </c>
    </row>
    <row r="255" spans="1:3" ht="24.75" customHeight="1" hidden="1">
      <c r="A255" s="5" t="s">
        <v>166</v>
      </c>
      <c r="B255" s="34" t="s">
        <v>167</v>
      </c>
      <c r="C255" s="400"/>
    </row>
    <row r="256" spans="1:3" ht="24.75" customHeight="1" hidden="1">
      <c r="A256" s="5" t="s">
        <v>168</v>
      </c>
      <c r="B256" s="34" t="s">
        <v>169</v>
      </c>
      <c r="C256" s="400"/>
    </row>
    <row r="257" spans="1:3" ht="24.75" customHeight="1" hidden="1">
      <c r="A257" s="5" t="s">
        <v>170</v>
      </c>
      <c r="B257" s="34" t="s">
        <v>171</v>
      </c>
      <c r="C257" s="400"/>
    </row>
    <row r="258" spans="1:3" ht="24.75" customHeight="1" hidden="1">
      <c r="A258" s="5" t="s">
        <v>172</v>
      </c>
      <c r="B258" s="34" t="s">
        <v>155</v>
      </c>
      <c r="C258" s="400"/>
    </row>
    <row r="259" spans="1:3" ht="24.75" customHeight="1" hidden="1">
      <c r="A259" s="5" t="s">
        <v>173</v>
      </c>
      <c r="B259" s="34" t="s">
        <v>156</v>
      </c>
      <c r="C259" s="400"/>
    </row>
    <row r="260" spans="1:3" ht="24.75" customHeight="1" hidden="1">
      <c r="A260" s="5" t="s">
        <v>174</v>
      </c>
      <c r="B260" s="34" t="s">
        <v>175</v>
      </c>
      <c r="C260" s="400"/>
    </row>
    <row r="261" spans="1:3" ht="24.75" customHeight="1" hidden="1">
      <c r="A261" s="396" t="s">
        <v>74</v>
      </c>
      <c r="B261" s="397" t="s">
        <v>345</v>
      </c>
      <c r="C261" s="399">
        <f>SUM(C262:C264)</f>
        <v>45</v>
      </c>
    </row>
    <row r="262" spans="1:3" ht="24.75" customHeight="1" hidden="1">
      <c r="A262" s="5" t="s">
        <v>176</v>
      </c>
      <c r="B262" s="34" t="s">
        <v>167</v>
      </c>
      <c r="C262" s="400">
        <v>45</v>
      </c>
    </row>
    <row r="263" spans="1:3" ht="24.75" customHeight="1" hidden="1">
      <c r="A263" s="5" t="s">
        <v>177</v>
      </c>
      <c r="B263" s="34" t="s">
        <v>169</v>
      </c>
      <c r="C263" s="400">
        <v>0</v>
      </c>
    </row>
    <row r="264" spans="1:3" ht="24.75" customHeight="1" hidden="1">
      <c r="A264" s="5" t="s">
        <v>178</v>
      </c>
      <c r="B264" s="34" t="s">
        <v>179</v>
      </c>
      <c r="C264" s="400">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436" t="s">
        <v>181</v>
      </c>
      <c r="B277" s="1437"/>
      <c r="C277" s="1437"/>
    </row>
    <row r="278" spans="1:3" ht="18.75" hidden="1">
      <c r="A278" s="1440" t="s">
        <v>70</v>
      </c>
      <c r="B278" s="1441"/>
      <c r="C278" s="386" t="s">
        <v>338</v>
      </c>
    </row>
    <row r="279" spans="1:3" ht="15.75" hidden="1">
      <c r="A279" s="1438" t="s">
        <v>6</v>
      </c>
      <c r="B279" s="1439"/>
      <c r="C279" s="398">
        <v>1</v>
      </c>
    </row>
    <row r="280" spans="1:3" ht="24.75" customHeight="1" hidden="1">
      <c r="A280" s="396" t="s">
        <v>52</v>
      </c>
      <c r="B280" s="397" t="s">
        <v>344</v>
      </c>
      <c r="C280" s="399">
        <f>SUM(C281:C286)</f>
        <v>0</v>
      </c>
    </row>
    <row r="281" spans="1:3" ht="24.75" customHeight="1" hidden="1">
      <c r="A281" s="5" t="s">
        <v>54</v>
      </c>
      <c r="B281" s="34" t="s">
        <v>152</v>
      </c>
      <c r="C281" s="400"/>
    </row>
    <row r="282" spans="1:3" ht="24.75" customHeight="1" hidden="1">
      <c r="A282" s="5" t="s">
        <v>55</v>
      </c>
      <c r="B282" s="34" t="s">
        <v>153</v>
      </c>
      <c r="C282" s="400"/>
    </row>
    <row r="283" spans="1:3" ht="24.75" customHeight="1" hidden="1">
      <c r="A283" s="5" t="s">
        <v>141</v>
      </c>
      <c r="B283" s="34" t="s">
        <v>154</v>
      </c>
      <c r="C283" s="400"/>
    </row>
    <row r="284" spans="1:3" ht="24.75" customHeight="1" hidden="1">
      <c r="A284" s="5" t="s">
        <v>143</v>
      </c>
      <c r="B284" s="34" t="s">
        <v>155</v>
      </c>
      <c r="C284" s="400"/>
    </row>
    <row r="285" spans="1:3" ht="24.75" customHeight="1" hidden="1">
      <c r="A285" s="5" t="s">
        <v>145</v>
      </c>
      <c r="B285" s="34" t="s">
        <v>156</v>
      </c>
      <c r="C285" s="400"/>
    </row>
    <row r="286" spans="1:3" ht="24.75" customHeight="1" hidden="1">
      <c r="A286" s="5" t="s">
        <v>147</v>
      </c>
      <c r="B286" s="34" t="s">
        <v>157</v>
      </c>
      <c r="C286" s="400"/>
    </row>
    <row r="287" spans="1:3" ht="24.75" customHeight="1" hidden="1">
      <c r="A287" s="396" t="s">
        <v>53</v>
      </c>
      <c r="B287" s="397" t="s">
        <v>342</v>
      </c>
      <c r="C287" s="399">
        <f>SUM(C288:C289)</f>
        <v>0</v>
      </c>
    </row>
    <row r="288" spans="1:3" ht="24.75" customHeight="1" hidden="1">
      <c r="A288" s="5" t="s">
        <v>56</v>
      </c>
      <c r="B288" s="34" t="s">
        <v>158</v>
      </c>
      <c r="C288" s="400"/>
    </row>
    <row r="289" spans="1:3" ht="24.75" customHeight="1" hidden="1">
      <c r="A289" s="5" t="s">
        <v>57</v>
      </c>
      <c r="B289" s="34" t="s">
        <v>159</v>
      </c>
      <c r="C289" s="400"/>
    </row>
    <row r="290" spans="1:3" ht="24.75" customHeight="1" hidden="1">
      <c r="A290" s="396" t="s">
        <v>58</v>
      </c>
      <c r="B290" s="397" t="s">
        <v>150</v>
      </c>
      <c r="C290" s="399">
        <f>SUM(C291:C293)</f>
        <v>0</v>
      </c>
    </row>
    <row r="291" spans="1:3" ht="24.75" customHeight="1" hidden="1">
      <c r="A291" s="5" t="s">
        <v>160</v>
      </c>
      <c r="B291" s="36" t="s">
        <v>161</v>
      </c>
      <c r="C291" s="400"/>
    </row>
    <row r="292" spans="1:3" ht="24.75" customHeight="1" hidden="1">
      <c r="A292" s="5" t="s">
        <v>162</v>
      </c>
      <c r="B292" s="34" t="s">
        <v>163</v>
      </c>
      <c r="C292" s="400"/>
    </row>
    <row r="293" spans="1:3" ht="24.75" customHeight="1" hidden="1">
      <c r="A293" s="5" t="s">
        <v>164</v>
      </c>
      <c r="B293" s="34" t="s">
        <v>165</v>
      </c>
      <c r="C293" s="400"/>
    </row>
    <row r="294" spans="1:3" ht="24.75" customHeight="1" hidden="1">
      <c r="A294" s="396" t="s">
        <v>73</v>
      </c>
      <c r="B294" s="397" t="s">
        <v>343</v>
      </c>
      <c r="C294" s="399">
        <f>SUM(C295:C300)</f>
        <v>0</v>
      </c>
    </row>
    <row r="295" spans="1:3" ht="24.75" customHeight="1" hidden="1">
      <c r="A295" s="5" t="s">
        <v>166</v>
      </c>
      <c r="B295" s="34" t="s">
        <v>167</v>
      </c>
      <c r="C295" s="400"/>
    </row>
    <row r="296" spans="1:3" ht="24.75" customHeight="1" hidden="1">
      <c r="A296" s="5" t="s">
        <v>168</v>
      </c>
      <c r="B296" s="34" t="s">
        <v>169</v>
      </c>
      <c r="C296" s="400"/>
    </row>
    <row r="297" spans="1:3" ht="24.75" customHeight="1" hidden="1">
      <c r="A297" s="5" t="s">
        <v>170</v>
      </c>
      <c r="B297" s="34" t="s">
        <v>171</v>
      </c>
      <c r="C297" s="400"/>
    </row>
    <row r="298" spans="1:3" ht="24.75" customHeight="1" hidden="1">
      <c r="A298" s="5" t="s">
        <v>172</v>
      </c>
      <c r="B298" s="34" t="s">
        <v>155</v>
      </c>
      <c r="C298" s="400"/>
    </row>
    <row r="299" spans="1:3" ht="24.75" customHeight="1" hidden="1">
      <c r="A299" s="5" t="s">
        <v>173</v>
      </c>
      <c r="B299" s="34" t="s">
        <v>156</v>
      </c>
      <c r="C299" s="400"/>
    </row>
    <row r="300" spans="1:3" ht="24.75" customHeight="1" hidden="1">
      <c r="A300" s="5" t="s">
        <v>174</v>
      </c>
      <c r="B300" s="34" t="s">
        <v>175</v>
      </c>
      <c r="C300" s="400"/>
    </row>
    <row r="301" spans="1:3" ht="24.75" customHeight="1" hidden="1">
      <c r="A301" s="396" t="s">
        <v>74</v>
      </c>
      <c r="B301" s="397" t="s">
        <v>345</v>
      </c>
      <c r="C301" s="399">
        <f>SUM(C302:C304)</f>
        <v>11</v>
      </c>
    </row>
    <row r="302" spans="1:3" ht="24.75" customHeight="1" hidden="1">
      <c r="A302" s="5" t="s">
        <v>176</v>
      </c>
      <c r="B302" s="34" t="s">
        <v>167</v>
      </c>
      <c r="C302" s="400">
        <v>9</v>
      </c>
    </row>
    <row r="303" spans="1:3" ht="24.75" customHeight="1" hidden="1">
      <c r="A303" s="5" t="s">
        <v>177</v>
      </c>
      <c r="B303" s="34" t="s">
        <v>169</v>
      </c>
      <c r="C303" s="400">
        <v>0</v>
      </c>
    </row>
    <row r="304" spans="1:3" ht="24.75" customHeight="1" hidden="1">
      <c r="A304" s="5" t="s">
        <v>178</v>
      </c>
      <c r="B304" s="34" t="s">
        <v>179</v>
      </c>
      <c r="C304" s="400">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436" t="s">
        <v>181</v>
      </c>
      <c r="B315" s="1437"/>
      <c r="C315" s="1437"/>
    </row>
    <row r="316" spans="1:3" ht="18.75" hidden="1">
      <c r="A316" s="1440" t="s">
        <v>70</v>
      </c>
      <c r="B316" s="1441"/>
      <c r="C316" s="386" t="s">
        <v>338</v>
      </c>
    </row>
    <row r="317" spans="1:3" ht="15.75" hidden="1">
      <c r="A317" s="1438" t="s">
        <v>6</v>
      </c>
      <c r="B317" s="1439"/>
      <c r="C317" s="398">
        <v>1</v>
      </c>
    </row>
    <row r="318" spans="1:3" ht="24.75" customHeight="1" hidden="1">
      <c r="A318" s="396" t="s">
        <v>52</v>
      </c>
      <c r="B318" s="397" t="s">
        <v>344</v>
      </c>
      <c r="C318" s="399">
        <f>SUM(C319:C324)</f>
        <v>0</v>
      </c>
    </row>
    <row r="319" spans="1:3" ht="24.75" customHeight="1" hidden="1">
      <c r="A319" s="5" t="s">
        <v>54</v>
      </c>
      <c r="B319" s="34" t="s">
        <v>152</v>
      </c>
      <c r="C319" s="400"/>
    </row>
    <row r="320" spans="1:3" ht="24.75" customHeight="1" hidden="1">
      <c r="A320" s="5" t="s">
        <v>55</v>
      </c>
      <c r="B320" s="34" t="s">
        <v>153</v>
      </c>
      <c r="C320" s="400"/>
    </row>
    <row r="321" spans="1:3" ht="24.75" customHeight="1" hidden="1">
      <c r="A321" s="5" t="s">
        <v>141</v>
      </c>
      <c r="B321" s="34" t="s">
        <v>154</v>
      </c>
      <c r="C321" s="400"/>
    </row>
    <row r="322" spans="1:3" ht="24.75" customHeight="1" hidden="1">
      <c r="A322" s="5" t="s">
        <v>143</v>
      </c>
      <c r="B322" s="34" t="s">
        <v>155</v>
      </c>
      <c r="C322" s="400"/>
    </row>
    <row r="323" spans="1:3" ht="24.75" customHeight="1" hidden="1">
      <c r="A323" s="5" t="s">
        <v>145</v>
      </c>
      <c r="B323" s="34" t="s">
        <v>156</v>
      </c>
      <c r="C323" s="400"/>
    </row>
    <row r="324" spans="1:3" ht="24.75" customHeight="1" hidden="1">
      <c r="A324" s="5" t="s">
        <v>147</v>
      </c>
      <c r="B324" s="34" t="s">
        <v>157</v>
      </c>
      <c r="C324" s="400"/>
    </row>
    <row r="325" spans="1:3" ht="24.75" customHeight="1" hidden="1">
      <c r="A325" s="396" t="s">
        <v>53</v>
      </c>
      <c r="B325" s="397" t="s">
        <v>342</v>
      </c>
      <c r="C325" s="399">
        <f>SUM(C326:C327)</f>
        <v>0</v>
      </c>
    </row>
    <row r="326" spans="1:3" ht="24.75" customHeight="1" hidden="1">
      <c r="A326" s="5" t="s">
        <v>56</v>
      </c>
      <c r="B326" s="34" t="s">
        <v>158</v>
      </c>
      <c r="C326" s="400"/>
    </row>
    <row r="327" spans="1:3" ht="24.75" customHeight="1" hidden="1">
      <c r="A327" s="5" t="s">
        <v>57</v>
      </c>
      <c r="B327" s="34" t="s">
        <v>159</v>
      </c>
      <c r="C327" s="400"/>
    </row>
    <row r="328" spans="1:3" ht="24.75" customHeight="1" hidden="1">
      <c r="A328" s="396" t="s">
        <v>58</v>
      </c>
      <c r="B328" s="397" t="s">
        <v>150</v>
      </c>
      <c r="C328" s="399">
        <f>SUM(C329:C331)</f>
        <v>0</v>
      </c>
    </row>
    <row r="329" spans="1:3" ht="24.75" customHeight="1" hidden="1">
      <c r="A329" s="5" t="s">
        <v>160</v>
      </c>
      <c r="B329" s="36" t="s">
        <v>161</v>
      </c>
      <c r="C329" s="400"/>
    </row>
    <row r="330" spans="1:3" ht="24.75" customHeight="1" hidden="1">
      <c r="A330" s="5" t="s">
        <v>162</v>
      </c>
      <c r="B330" s="34" t="s">
        <v>163</v>
      </c>
      <c r="C330" s="400"/>
    </row>
    <row r="331" spans="1:3" ht="24.75" customHeight="1" hidden="1">
      <c r="A331" s="5" t="s">
        <v>164</v>
      </c>
      <c r="B331" s="34" t="s">
        <v>165</v>
      </c>
      <c r="C331" s="400"/>
    </row>
    <row r="332" spans="1:3" ht="24.75" customHeight="1" hidden="1">
      <c r="A332" s="396" t="s">
        <v>73</v>
      </c>
      <c r="B332" s="397" t="s">
        <v>343</v>
      </c>
      <c r="C332" s="399">
        <f>SUM(C333:C338)</f>
        <v>0</v>
      </c>
    </row>
    <row r="333" spans="1:3" ht="24.75" customHeight="1" hidden="1">
      <c r="A333" s="5" t="s">
        <v>166</v>
      </c>
      <c r="B333" s="34" t="s">
        <v>167</v>
      </c>
      <c r="C333" s="400"/>
    </row>
    <row r="334" spans="1:3" ht="24.75" customHeight="1" hidden="1">
      <c r="A334" s="5" t="s">
        <v>168</v>
      </c>
      <c r="B334" s="34" t="s">
        <v>169</v>
      </c>
      <c r="C334" s="400"/>
    </row>
    <row r="335" spans="1:3" ht="24.75" customHeight="1" hidden="1">
      <c r="A335" s="5" t="s">
        <v>170</v>
      </c>
      <c r="B335" s="34" t="s">
        <v>171</v>
      </c>
      <c r="C335" s="400"/>
    </row>
    <row r="336" spans="1:3" ht="24.75" customHeight="1" hidden="1">
      <c r="A336" s="5" t="s">
        <v>172</v>
      </c>
      <c r="B336" s="34" t="s">
        <v>155</v>
      </c>
      <c r="C336" s="400"/>
    </row>
    <row r="337" spans="1:3" ht="24.75" customHeight="1" hidden="1">
      <c r="A337" s="5" t="s">
        <v>173</v>
      </c>
      <c r="B337" s="34" t="s">
        <v>156</v>
      </c>
      <c r="C337" s="400"/>
    </row>
    <row r="338" spans="1:3" ht="24.75" customHeight="1" hidden="1">
      <c r="A338" s="5" t="s">
        <v>174</v>
      </c>
      <c r="B338" s="34" t="s">
        <v>175</v>
      </c>
      <c r="C338" s="400"/>
    </row>
    <row r="339" spans="1:3" ht="24.75" customHeight="1" hidden="1">
      <c r="A339" s="396" t="s">
        <v>74</v>
      </c>
      <c r="B339" s="397" t="s">
        <v>345</v>
      </c>
      <c r="C339" s="399">
        <f>SUM(C340:C342)</f>
        <v>16</v>
      </c>
    </row>
    <row r="340" spans="1:3" ht="24.75" customHeight="1" hidden="1">
      <c r="A340" s="5" t="s">
        <v>176</v>
      </c>
      <c r="B340" s="34" t="s">
        <v>167</v>
      </c>
      <c r="C340" s="400">
        <v>16</v>
      </c>
    </row>
    <row r="341" spans="1:3" ht="24.75" customHeight="1" hidden="1">
      <c r="A341" s="5" t="s">
        <v>177</v>
      </c>
      <c r="B341" s="34" t="s">
        <v>169</v>
      </c>
      <c r="C341" s="400"/>
    </row>
    <row r="342" spans="1:3" ht="24.75" customHeight="1" hidden="1">
      <c r="A342" s="5" t="s">
        <v>178</v>
      </c>
      <c r="B342" s="34" t="s">
        <v>179</v>
      </c>
      <c r="C342" s="400"/>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436" t="s">
        <v>181</v>
      </c>
      <c r="B352" s="1437"/>
      <c r="C352" s="1437"/>
    </row>
    <row r="353" spans="1:3" ht="18.75" hidden="1">
      <c r="A353" s="1440" t="s">
        <v>70</v>
      </c>
      <c r="B353" s="1441"/>
      <c r="C353" s="386" t="s">
        <v>338</v>
      </c>
    </row>
    <row r="354" spans="1:3" ht="15.75" hidden="1">
      <c r="A354" s="1438" t="s">
        <v>6</v>
      </c>
      <c r="B354" s="1439"/>
      <c r="C354" s="398">
        <v>1</v>
      </c>
    </row>
    <row r="355" spans="1:3" ht="24.75" customHeight="1" hidden="1">
      <c r="A355" s="396" t="s">
        <v>52</v>
      </c>
      <c r="B355" s="397" t="s">
        <v>344</v>
      </c>
      <c r="C355" s="399">
        <f>SUM(C356:C361)</f>
        <v>2</v>
      </c>
    </row>
    <row r="356" spans="1:3" ht="24.75" customHeight="1" hidden="1">
      <c r="A356" s="5" t="s">
        <v>54</v>
      </c>
      <c r="B356" s="34" t="s">
        <v>152</v>
      </c>
      <c r="C356" s="400">
        <v>2</v>
      </c>
    </row>
    <row r="357" spans="1:3" ht="24.75" customHeight="1" hidden="1">
      <c r="A357" s="5" t="s">
        <v>55</v>
      </c>
      <c r="B357" s="34" t="s">
        <v>153</v>
      </c>
      <c r="C357" s="400">
        <v>0</v>
      </c>
    </row>
    <row r="358" spans="1:3" ht="24.75" customHeight="1" hidden="1">
      <c r="A358" s="5" t="s">
        <v>141</v>
      </c>
      <c r="B358" s="34" t="s">
        <v>154</v>
      </c>
      <c r="C358" s="400">
        <v>0</v>
      </c>
    </row>
    <row r="359" spans="1:3" ht="24.75" customHeight="1" hidden="1">
      <c r="A359" s="5" t="s">
        <v>143</v>
      </c>
      <c r="B359" s="34" t="s">
        <v>155</v>
      </c>
      <c r="C359" s="400">
        <v>0</v>
      </c>
    </row>
    <row r="360" spans="1:3" ht="24.75" customHeight="1" hidden="1">
      <c r="A360" s="5" t="s">
        <v>145</v>
      </c>
      <c r="B360" s="34" t="s">
        <v>156</v>
      </c>
      <c r="C360" s="400">
        <v>0</v>
      </c>
    </row>
    <row r="361" spans="1:3" ht="24.75" customHeight="1" hidden="1">
      <c r="A361" s="5" t="s">
        <v>147</v>
      </c>
      <c r="B361" s="34" t="s">
        <v>157</v>
      </c>
      <c r="C361" s="400">
        <v>0</v>
      </c>
    </row>
    <row r="362" spans="1:3" ht="24.75" customHeight="1" hidden="1">
      <c r="A362" s="396" t="s">
        <v>53</v>
      </c>
      <c r="B362" s="397" t="s">
        <v>342</v>
      </c>
      <c r="C362" s="399">
        <f>SUM(C363:C364)</f>
        <v>0</v>
      </c>
    </row>
    <row r="363" spans="1:3" ht="24.75" customHeight="1" hidden="1">
      <c r="A363" s="5" t="s">
        <v>56</v>
      </c>
      <c r="B363" s="34" t="s">
        <v>158</v>
      </c>
      <c r="C363" s="400"/>
    </row>
    <row r="364" spans="1:3" ht="24.75" customHeight="1" hidden="1">
      <c r="A364" s="5" t="s">
        <v>57</v>
      </c>
      <c r="B364" s="34" t="s">
        <v>159</v>
      </c>
      <c r="C364" s="400"/>
    </row>
    <row r="365" spans="1:3" ht="24.75" customHeight="1" hidden="1">
      <c r="A365" s="396" t="s">
        <v>58</v>
      </c>
      <c r="B365" s="397" t="s">
        <v>150</v>
      </c>
      <c r="C365" s="399">
        <f>SUM(C366:C368)</f>
        <v>10</v>
      </c>
    </row>
    <row r="366" spans="1:3" ht="24.75" customHeight="1" hidden="1">
      <c r="A366" s="5" t="s">
        <v>160</v>
      </c>
      <c r="B366" s="36" t="s">
        <v>161</v>
      </c>
      <c r="C366" s="400">
        <v>0</v>
      </c>
    </row>
    <row r="367" spans="1:3" ht="24.75" customHeight="1" hidden="1">
      <c r="A367" s="5" t="s">
        <v>162</v>
      </c>
      <c r="B367" s="34" t="s">
        <v>163</v>
      </c>
      <c r="C367" s="400">
        <v>10</v>
      </c>
    </row>
    <row r="368" spans="1:3" ht="24.75" customHeight="1" hidden="1">
      <c r="A368" s="5" t="s">
        <v>164</v>
      </c>
      <c r="B368" s="34" t="s">
        <v>165</v>
      </c>
      <c r="C368" s="400">
        <v>0</v>
      </c>
    </row>
    <row r="369" spans="1:3" ht="24.75" customHeight="1" hidden="1">
      <c r="A369" s="396" t="s">
        <v>73</v>
      </c>
      <c r="B369" s="397" t="s">
        <v>343</v>
      </c>
      <c r="C369" s="399">
        <f>SUM(C370:C375)</f>
        <v>0</v>
      </c>
    </row>
    <row r="370" spans="1:3" ht="24.75" customHeight="1" hidden="1">
      <c r="A370" s="5" t="s">
        <v>166</v>
      </c>
      <c r="B370" s="34" t="s">
        <v>167</v>
      </c>
      <c r="C370" s="400"/>
    </row>
    <row r="371" spans="1:3" ht="24.75" customHeight="1" hidden="1">
      <c r="A371" s="5" t="s">
        <v>168</v>
      </c>
      <c r="B371" s="34" t="s">
        <v>169</v>
      </c>
      <c r="C371" s="400"/>
    </row>
    <row r="372" spans="1:3" ht="24.75" customHeight="1" hidden="1">
      <c r="A372" s="5" t="s">
        <v>170</v>
      </c>
      <c r="B372" s="34" t="s">
        <v>171</v>
      </c>
      <c r="C372" s="400"/>
    </row>
    <row r="373" spans="1:3" ht="24.75" customHeight="1" hidden="1">
      <c r="A373" s="5" t="s">
        <v>172</v>
      </c>
      <c r="B373" s="34" t="s">
        <v>155</v>
      </c>
      <c r="C373" s="400"/>
    </row>
    <row r="374" spans="1:3" ht="24.75" customHeight="1" hidden="1">
      <c r="A374" s="5" t="s">
        <v>173</v>
      </c>
      <c r="B374" s="34" t="s">
        <v>156</v>
      </c>
      <c r="C374" s="400"/>
    </row>
    <row r="375" spans="1:3" ht="24.75" customHeight="1" hidden="1">
      <c r="A375" s="5" t="s">
        <v>174</v>
      </c>
      <c r="B375" s="34" t="s">
        <v>175</v>
      </c>
      <c r="C375" s="400"/>
    </row>
    <row r="376" spans="1:3" ht="24.75" customHeight="1" hidden="1">
      <c r="A376" s="396" t="s">
        <v>74</v>
      </c>
      <c r="B376" s="397" t="s">
        <v>345</v>
      </c>
      <c r="C376" s="399">
        <f>SUM(C377:C379)</f>
        <v>30</v>
      </c>
    </row>
    <row r="377" spans="1:3" ht="24.75" customHeight="1" hidden="1">
      <c r="A377" s="5" t="s">
        <v>176</v>
      </c>
      <c r="B377" s="34" t="s">
        <v>167</v>
      </c>
      <c r="C377" s="400">
        <v>30</v>
      </c>
    </row>
    <row r="378" spans="1:3" ht="24.75" customHeight="1" hidden="1">
      <c r="A378" s="5" t="s">
        <v>177</v>
      </c>
      <c r="B378" s="34" t="s">
        <v>169</v>
      </c>
      <c r="C378" s="400">
        <v>0</v>
      </c>
    </row>
    <row r="379" spans="1:3" ht="24.75" customHeight="1" hidden="1">
      <c r="A379" s="5" t="s">
        <v>178</v>
      </c>
      <c r="B379" s="34" t="s">
        <v>179</v>
      </c>
      <c r="C379" s="400">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436" t="s">
        <v>181</v>
      </c>
      <c r="B394" s="1437"/>
      <c r="C394" s="1437"/>
    </row>
    <row r="395" spans="1:3" ht="18.75" hidden="1">
      <c r="A395" s="1440" t="s">
        <v>70</v>
      </c>
      <c r="B395" s="1441"/>
      <c r="C395" s="386" t="s">
        <v>338</v>
      </c>
    </row>
    <row r="396" spans="1:3" ht="15.75" hidden="1">
      <c r="A396" s="1438" t="s">
        <v>6</v>
      </c>
      <c r="B396" s="1439"/>
      <c r="C396" s="398">
        <v>1</v>
      </c>
    </row>
    <row r="397" spans="1:3" ht="24.75" customHeight="1" hidden="1">
      <c r="A397" s="396" t="s">
        <v>52</v>
      </c>
      <c r="B397" s="397" t="s">
        <v>344</v>
      </c>
      <c r="C397" s="399">
        <f>SUM(C398:C403)</f>
        <v>0</v>
      </c>
    </row>
    <row r="398" spans="1:3" ht="24.75" customHeight="1" hidden="1">
      <c r="A398" s="5" t="s">
        <v>54</v>
      </c>
      <c r="B398" s="34" t="s">
        <v>152</v>
      </c>
      <c r="C398" s="400"/>
    </row>
    <row r="399" spans="1:3" ht="24.75" customHeight="1" hidden="1">
      <c r="A399" s="5" t="s">
        <v>55</v>
      </c>
      <c r="B399" s="34" t="s">
        <v>153</v>
      </c>
      <c r="C399" s="400"/>
    </row>
    <row r="400" spans="1:3" ht="24.75" customHeight="1" hidden="1">
      <c r="A400" s="5" t="s">
        <v>141</v>
      </c>
      <c r="B400" s="34" t="s">
        <v>154</v>
      </c>
      <c r="C400" s="400"/>
    </row>
    <row r="401" spans="1:3" ht="24.75" customHeight="1" hidden="1">
      <c r="A401" s="5" t="s">
        <v>143</v>
      </c>
      <c r="B401" s="34" t="s">
        <v>155</v>
      </c>
      <c r="C401" s="400"/>
    </row>
    <row r="402" spans="1:3" ht="24.75" customHeight="1" hidden="1">
      <c r="A402" s="5" t="s">
        <v>145</v>
      </c>
      <c r="B402" s="34" t="s">
        <v>156</v>
      </c>
      <c r="C402" s="400"/>
    </row>
    <row r="403" spans="1:3" ht="24.75" customHeight="1" hidden="1">
      <c r="A403" s="5" t="s">
        <v>147</v>
      </c>
      <c r="B403" s="34" t="s">
        <v>157</v>
      </c>
      <c r="C403" s="400"/>
    </row>
    <row r="404" spans="1:3" ht="24.75" customHeight="1" hidden="1">
      <c r="A404" s="396" t="s">
        <v>53</v>
      </c>
      <c r="B404" s="397" t="s">
        <v>342</v>
      </c>
      <c r="C404" s="399">
        <f>SUM(C405:C406)</f>
        <v>0</v>
      </c>
    </row>
    <row r="405" spans="1:3" ht="24.75" customHeight="1" hidden="1">
      <c r="A405" s="5" t="s">
        <v>56</v>
      </c>
      <c r="B405" s="34" t="s">
        <v>158</v>
      </c>
      <c r="C405" s="400"/>
    </row>
    <row r="406" spans="1:3" ht="24.75" customHeight="1" hidden="1">
      <c r="A406" s="5" t="s">
        <v>57</v>
      </c>
      <c r="B406" s="34" t="s">
        <v>159</v>
      </c>
      <c r="C406" s="400"/>
    </row>
    <row r="407" spans="1:3" ht="24.75" customHeight="1" hidden="1">
      <c r="A407" s="396" t="s">
        <v>58</v>
      </c>
      <c r="B407" s="397" t="s">
        <v>150</v>
      </c>
      <c r="C407" s="399">
        <f>SUM(C408:C410)</f>
        <v>0</v>
      </c>
    </row>
    <row r="408" spans="1:3" ht="24.75" customHeight="1" hidden="1">
      <c r="A408" s="5" t="s">
        <v>160</v>
      </c>
      <c r="B408" s="36" t="s">
        <v>161</v>
      </c>
      <c r="C408" s="400"/>
    </row>
    <row r="409" spans="1:3" ht="24.75" customHeight="1" hidden="1">
      <c r="A409" s="5" t="s">
        <v>162</v>
      </c>
      <c r="B409" s="34" t="s">
        <v>163</v>
      </c>
      <c r="C409" s="400"/>
    </row>
    <row r="410" spans="1:3" ht="24.75" customHeight="1" hidden="1">
      <c r="A410" s="5" t="s">
        <v>164</v>
      </c>
      <c r="B410" s="34" t="s">
        <v>165</v>
      </c>
      <c r="C410" s="400"/>
    </row>
    <row r="411" spans="1:3" ht="24.75" customHeight="1" hidden="1">
      <c r="A411" s="396" t="s">
        <v>73</v>
      </c>
      <c r="B411" s="397" t="s">
        <v>343</v>
      </c>
      <c r="C411" s="399">
        <f>SUM(C412:C417)</f>
        <v>0</v>
      </c>
    </row>
    <row r="412" spans="1:3" ht="24.75" customHeight="1" hidden="1">
      <c r="A412" s="5" t="s">
        <v>166</v>
      </c>
      <c r="B412" s="34" t="s">
        <v>167</v>
      </c>
      <c r="C412" s="400"/>
    </row>
    <row r="413" spans="1:3" ht="24.75" customHeight="1" hidden="1">
      <c r="A413" s="5" t="s">
        <v>168</v>
      </c>
      <c r="B413" s="34" t="s">
        <v>169</v>
      </c>
      <c r="C413" s="400"/>
    </row>
    <row r="414" spans="1:3" ht="24.75" customHeight="1" hidden="1">
      <c r="A414" s="5" t="s">
        <v>170</v>
      </c>
      <c r="B414" s="34" t="s">
        <v>171</v>
      </c>
      <c r="C414" s="400"/>
    </row>
    <row r="415" spans="1:3" ht="24.75" customHeight="1" hidden="1">
      <c r="A415" s="5" t="s">
        <v>172</v>
      </c>
      <c r="B415" s="34" t="s">
        <v>155</v>
      </c>
      <c r="C415" s="400"/>
    </row>
    <row r="416" spans="1:3" ht="24.75" customHeight="1" hidden="1">
      <c r="A416" s="5" t="s">
        <v>173</v>
      </c>
      <c r="B416" s="34" t="s">
        <v>156</v>
      </c>
      <c r="C416" s="400"/>
    </row>
    <row r="417" spans="1:3" ht="24.75" customHeight="1" hidden="1">
      <c r="A417" s="5" t="s">
        <v>174</v>
      </c>
      <c r="B417" s="34" t="s">
        <v>175</v>
      </c>
      <c r="C417" s="400"/>
    </row>
    <row r="418" spans="1:3" ht="24.75" customHeight="1" hidden="1">
      <c r="A418" s="396" t="s">
        <v>74</v>
      </c>
      <c r="B418" s="397" t="s">
        <v>345</v>
      </c>
      <c r="C418" s="399">
        <f>SUM(C419:C421)</f>
        <v>31</v>
      </c>
    </row>
    <row r="419" spans="1:3" ht="24.75" customHeight="1" hidden="1">
      <c r="A419" s="5" t="s">
        <v>176</v>
      </c>
      <c r="B419" s="34" t="s">
        <v>167</v>
      </c>
      <c r="C419" s="400">
        <v>31</v>
      </c>
    </row>
    <row r="420" spans="1:3" ht="24.75" customHeight="1" hidden="1">
      <c r="A420" s="5" t="s">
        <v>177</v>
      </c>
      <c r="B420" s="34" t="s">
        <v>169</v>
      </c>
      <c r="C420" s="400">
        <v>0</v>
      </c>
    </row>
    <row r="421" spans="1:3" ht="24.75" customHeight="1" hidden="1">
      <c r="A421" s="5" t="s">
        <v>178</v>
      </c>
      <c r="B421" s="34" t="s">
        <v>179</v>
      </c>
      <c r="C421" s="400">
        <v>0</v>
      </c>
    </row>
    <row r="422" ht="15.75" hidden="1"/>
    <row r="423" ht="15.75" hidden="1"/>
    <row r="424" ht="15.75" hidden="1"/>
    <row r="425" ht="15.75" hidden="1"/>
    <row r="426" ht="15.75" hidden="1"/>
    <row r="427" ht="15.75" customHeight="1" hidden="1"/>
    <row r="428" ht="15.75" hidden="1"/>
    <row r="429" ht="15.75" hidden="1"/>
    <row r="430" spans="1:3" ht="16.5" customHeight="1" hidden="1">
      <c r="A430" s="1436" t="s">
        <v>181</v>
      </c>
      <c r="B430" s="1437"/>
      <c r="C430" s="1437"/>
    </row>
    <row r="431" spans="1:3" ht="18.75" hidden="1">
      <c r="A431" s="1440" t="s">
        <v>70</v>
      </c>
      <c r="B431" s="1441"/>
      <c r="C431" s="386" t="s">
        <v>338</v>
      </c>
    </row>
    <row r="432" spans="1:3" ht="15.75" hidden="1">
      <c r="A432" s="1438" t="s">
        <v>6</v>
      </c>
      <c r="B432" s="1439"/>
      <c r="C432" s="398">
        <v>1</v>
      </c>
    </row>
    <row r="433" spans="1:3" ht="24.75" customHeight="1" hidden="1">
      <c r="A433" s="396" t="s">
        <v>52</v>
      </c>
      <c r="B433" s="397" t="s">
        <v>344</v>
      </c>
      <c r="C433" s="399">
        <f>SUM(C434:C439)</f>
        <v>0</v>
      </c>
    </row>
    <row r="434" spans="1:3" ht="24.75" customHeight="1" hidden="1">
      <c r="A434" s="5" t="s">
        <v>54</v>
      </c>
      <c r="B434" s="34" t="s">
        <v>152</v>
      </c>
      <c r="C434" s="400"/>
    </row>
    <row r="435" spans="1:3" ht="24.75" customHeight="1" hidden="1">
      <c r="A435" s="5" t="s">
        <v>55</v>
      </c>
      <c r="B435" s="34" t="s">
        <v>153</v>
      </c>
      <c r="C435" s="400"/>
    </row>
    <row r="436" spans="1:3" ht="24.75" customHeight="1" hidden="1">
      <c r="A436" s="5" t="s">
        <v>141</v>
      </c>
      <c r="B436" s="34" t="s">
        <v>154</v>
      </c>
      <c r="C436" s="400"/>
    </row>
    <row r="437" spans="1:3" ht="24.75" customHeight="1" hidden="1">
      <c r="A437" s="5" t="s">
        <v>143</v>
      </c>
      <c r="B437" s="34" t="s">
        <v>155</v>
      </c>
      <c r="C437" s="400"/>
    </row>
    <row r="438" spans="1:3" ht="24.75" customHeight="1" hidden="1">
      <c r="A438" s="5" t="s">
        <v>145</v>
      </c>
      <c r="B438" s="34" t="s">
        <v>156</v>
      </c>
      <c r="C438" s="400"/>
    </row>
    <row r="439" spans="1:3" ht="24.75" customHeight="1" hidden="1">
      <c r="A439" s="5" t="s">
        <v>147</v>
      </c>
      <c r="B439" s="34" t="s">
        <v>157</v>
      </c>
      <c r="C439" s="400"/>
    </row>
    <row r="440" spans="1:3" ht="24.75" customHeight="1" hidden="1">
      <c r="A440" s="396" t="s">
        <v>53</v>
      </c>
      <c r="B440" s="397" t="s">
        <v>342</v>
      </c>
      <c r="C440" s="399">
        <f>SUM(C441:C442)</f>
        <v>0</v>
      </c>
    </row>
    <row r="441" spans="1:3" ht="24.75" customHeight="1" hidden="1">
      <c r="A441" s="5" t="s">
        <v>56</v>
      </c>
      <c r="B441" s="34" t="s">
        <v>158</v>
      </c>
      <c r="C441" s="400"/>
    </row>
    <row r="442" spans="1:3" ht="24.75" customHeight="1" hidden="1">
      <c r="A442" s="5" t="s">
        <v>57</v>
      </c>
      <c r="B442" s="34" t="s">
        <v>159</v>
      </c>
      <c r="C442" s="400"/>
    </row>
    <row r="443" spans="1:3" ht="24.75" customHeight="1" hidden="1">
      <c r="A443" s="396" t="s">
        <v>58</v>
      </c>
      <c r="B443" s="397" t="s">
        <v>150</v>
      </c>
      <c r="C443" s="399">
        <f>SUM(C444:C446)</f>
        <v>0</v>
      </c>
    </row>
    <row r="444" spans="1:3" ht="24.75" customHeight="1" hidden="1">
      <c r="A444" s="5" t="s">
        <v>160</v>
      </c>
      <c r="B444" s="36" t="s">
        <v>161</v>
      </c>
      <c r="C444" s="400"/>
    </row>
    <row r="445" spans="1:3" ht="24.75" customHeight="1" hidden="1">
      <c r="A445" s="5" t="s">
        <v>162</v>
      </c>
      <c r="B445" s="34" t="s">
        <v>163</v>
      </c>
      <c r="C445" s="400"/>
    </row>
    <row r="446" spans="1:3" ht="24.75" customHeight="1" hidden="1">
      <c r="A446" s="5" t="s">
        <v>164</v>
      </c>
      <c r="B446" s="34" t="s">
        <v>165</v>
      </c>
      <c r="C446" s="400"/>
    </row>
    <row r="447" spans="1:3" ht="24.75" customHeight="1" hidden="1">
      <c r="A447" s="396" t="s">
        <v>73</v>
      </c>
      <c r="B447" s="397" t="s">
        <v>343</v>
      </c>
      <c r="C447" s="399">
        <f>SUM(C448:C453)</f>
        <v>0</v>
      </c>
    </row>
    <row r="448" spans="1:3" ht="24.75" customHeight="1" hidden="1">
      <c r="A448" s="5" t="s">
        <v>166</v>
      </c>
      <c r="B448" s="34" t="s">
        <v>167</v>
      </c>
      <c r="C448" s="400"/>
    </row>
    <row r="449" spans="1:3" ht="24.75" customHeight="1" hidden="1">
      <c r="A449" s="5" t="s">
        <v>168</v>
      </c>
      <c r="B449" s="34" t="s">
        <v>169</v>
      </c>
      <c r="C449" s="400"/>
    </row>
    <row r="450" spans="1:3" ht="24.75" customHeight="1" hidden="1">
      <c r="A450" s="5" t="s">
        <v>170</v>
      </c>
      <c r="B450" s="34" t="s">
        <v>171</v>
      </c>
      <c r="C450" s="400"/>
    </row>
    <row r="451" spans="1:3" ht="24.75" customHeight="1" hidden="1">
      <c r="A451" s="5" t="s">
        <v>172</v>
      </c>
      <c r="B451" s="34" t="s">
        <v>155</v>
      </c>
      <c r="C451" s="400"/>
    </row>
    <row r="452" spans="1:3" ht="24.75" customHeight="1" hidden="1">
      <c r="A452" s="5" t="s">
        <v>173</v>
      </c>
      <c r="B452" s="34" t="s">
        <v>156</v>
      </c>
      <c r="C452" s="400"/>
    </row>
    <row r="453" spans="1:3" ht="24.75" customHeight="1" hidden="1">
      <c r="A453" s="5" t="s">
        <v>174</v>
      </c>
      <c r="B453" s="34" t="s">
        <v>175</v>
      </c>
      <c r="C453" s="400"/>
    </row>
    <row r="454" spans="1:3" ht="24.75" customHeight="1" hidden="1">
      <c r="A454" s="396" t="s">
        <v>74</v>
      </c>
      <c r="B454" s="397" t="s">
        <v>345</v>
      </c>
      <c r="C454" s="399">
        <f>SUM(C455:C457)</f>
        <v>13</v>
      </c>
    </row>
    <row r="455" spans="1:3" ht="24.75" customHeight="1" hidden="1">
      <c r="A455" s="5" t="s">
        <v>176</v>
      </c>
      <c r="B455" s="34" t="s">
        <v>167</v>
      </c>
      <c r="C455" s="400">
        <v>13</v>
      </c>
    </row>
    <row r="456" spans="1:3" ht="24.75" customHeight="1" hidden="1">
      <c r="A456" s="5" t="s">
        <v>177</v>
      </c>
      <c r="B456" s="34" t="s">
        <v>169</v>
      </c>
      <c r="C456" s="400"/>
    </row>
    <row r="457" spans="1:3" ht="15.75" hidden="1">
      <c r="A457" s="5" t="s">
        <v>178</v>
      </c>
      <c r="B457" s="34" t="s">
        <v>179</v>
      </c>
      <c r="C457" s="400"/>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436" t="s">
        <v>181</v>
      </c>
      <c r="B470" s="1437"/>
      <c r="C470" s="1437"/>
    </row>
    <row r="471" spans="1:3" ht="18.75" hidden="1">
      <c r="A471" s="1440" t="s">
        <v>70</v>
      </c>
      <c r="B471" s="1441"/>
      <c r="C471" s="386" t="s">
        <v>338</v>
      </c>
    </row>
    <row r="472" spans="1:3" ht="15.75" hidden="1">
      <c r="A472" s="1438" t="s">
        <v>6</v>
      </c>
      <c r="B472" s="1439"/>
      <c r="C472" s="398">
        <v>1</v>
      </c>
    </row>
    <row r="473" spans="1:3" ht="24.75" customHeight="1" hidden="1">
      <c r="A473" s="396" t="s">
        <v>52</v>
      </c>
      <c r="B473" s="397" t="s">
        <v>344</v>
      </c>
      <c r="C473" s="399">
        <f>SUM(C474:C479)</f>
        <v>0</v>
      </c>
    </row>
    <row r="474" spans="1:3" ht="24.75" customHeight="1" hidden="1">
      <c r="A474" s="5" t="s">
        <v>54</v>
      </c>
      <c r="B474" s="34" t="s">
        <v>152</v>
      </c>
      <c r="C474" s="400"/>
    </row>
    <row r="475" spans="1:3" ht="24.75" customHeight="1" hidden="1">
      <c r="A475" s="5" t="s">
        <v>55</v>
      </c>
      <c r="B475" s="34" t="s">
        <v>153</v>
      </c>
      <c r="C475" s="400"/>
    </row>
    <row r="476" spans="1:3" ht="24.75" customHeight="1" hidden="1">
      <c r="A476" s="5" t="s">
        <v>141</v>
      </c>
      <c r="B476" s="34" t="s">
        <v>154</v>
      </c>
      <c r="C476" s="400"/>
    </row>
    <row r="477" spans="1:3" ht="24.75" customHeight="1" hidden="1">
      <c r="A477" s="5" t="s">
        <v>143</v>
      </c>
      <c r="B477" s="34" t="s">
        <v>155</v>
      </c>
      <c r="C477" s="400"/>
    </row>
    <row r="478" spans="1:3" ht="24.75" customHeight="1" hidden="1">
      <c r="A478" s="5" t="s">
        <v>145</v>
      </c>
      <c r="B478" s="34" t="s">
        <v>156</v>
      </c>
      <c r="C478" s="400"/>
    </row>
    <row r="479" spans="1:3" ht="24.75" customHeight="1" hidden="1">
      <c r="A479" s="5" t="s">
        <v>147</v>
      </c>
      <c r="B479" s="34" t="s">
        <v>157</v>
      </c>
      <c r="C479" s="400"/>
    </row>
    <row r="480" spans="1:3" ht="24.75" customHeight="1" hidden="1">
      <c r="A480" s="396" t="s">
        <v>53</v>
      </c>
      <c r="B480" s="397" t="s">
        <v>342</v>
      </c>
      <c r="C480" s="399">
        <f>SUM(C481:C482)</f>
        <v>1</v>
      </c>
    </row>
    <row r="481" spans="1:3" ht="24.75" customHeight="1" hidden="1">
      <c r="A481" s="5" t="s">
        <v>56</v>
      </c>
      <c r="B481" s="34" t="s">
        <v>158</v>
      </c>
      <c r="C481" s="400">
        <v>1</v>
      </c>
    </row>
    <row r="482" spans="1:3" ht="24.75" customHeight="1" hidden="1">
      <c r="A482" s="5" t="s">
        <v>57</v>
      </c>
      <c r="B482" s="34" t="s">
        <v>159</v>
      </c>
      <c r="C482" s="400">
        <v>0</v>
      </c>
    </row>
    <row r="483" spans="1:3" ht="24.75" customHeight="1" hidden="1">
      <c r="A483" s="396" t="s">
        <v>58</v>
      </c>
      <c r="B483" s="397" t="s">
        <v>150</v>
      </c>
      <c r="C483" s="399">
        <f>SUM(C484:C486)</f>
        <v>0</v>
      </c>
    </row>
    <row r="484" spans="1:3" ht="24.75" customHeight="1" hidden="1">
      <c r="A484" s="5" t="s">
        <v>160</v>
      </c>
      <c r="B484" s="36" t="s">
        <v>161</v>
      </c>
      <c r="C484" s="400"/>
    </row>
    <row r="485" spans="1:3" ht="24.75" customHeight="1" hidden="1">
      <c r="A485" s="5" t="s">
        <v>162</v>
      </c>
      <c r="B485" s="34" t="s">
        <v>163</v>
      </c>
      <c r="C485" s="400"/>
    </row>
    <row r="486" spans="1:3" ht="24.75" customHeight="1" hidden="1">
      <c r="A486" s="5" t="s">
        <v>164</v>
      </c>
      <c r="B486" s="34" t="s">
        <v>165</v>
      </c>
      <c r="C486" s="400"/>
    </row>
    <row r="487" spans="1:3" ht="24.75" customHeight="1" hidden="1">
      <c r="A487" s="396" t="s">
        <v>73</v>
      </c>
      <c r="B487" s="397" t="s">
        <v>343</v>
      </c>
      <c r="C487" s="399">
        <f>SUM(C488:C493)</f>
        <v>0</v>
      </c>
    </row>
    <row r="488" spans="1:3" ht="24.75" customHeight="1" hidden="1">
      <c r="A488" s="5" t="s">
        <v>166</v>
      </c>
      <c r="B488" s="34" t="s">
        <v>167</v>
      </c>
      <c r="C488" s="400"/>
    </row>
    <row r="489" spans="1:3" ht="24.75" customHeight="1" hidden="1">
      <c r="A489" s="5" t="s">
        <v>168</v>
      </c>
      <c r="B489" s="34" t="s">
        <v>169</v>
      </c>
      <c r="C489" s="400"/>
    </row>
    <row r="490" spans="1:3" ht="24.75" customHeight="1" hidden="1">
      <c r="A490" s="5" t="s">
        <v>170</v>
      </c>
      <c r="B490" s="34" t="s">
        <v>171</v>
      </c>
      <c r="C490" s="400"/>
    </row>
    <row r="491" spans="1:3" ht="24.75" customHeight="1" hidden="1">
      <c r="A491" s="5" t="s">
        <v>172</v>
      </c>
      <c r="B491" s="34" t="s">
        <v>155</v>
      </c>
      <c r="C491" s="400"/>
    </row>
    <row r="492" spans="1:3" ht="24.75" customHeight="1" hidden="1">
      <c r="A492" s="5" t="s">
        <v>173</v>
      </c>
      <c r="B492" s="34" t="s">
        <v>156</v>
      </c>
      <c r="C492" s="400"/>
    </row>
    <row r="493" spans="1:3" ht="24.75" customHeight="1" hidden="1">
      <c r="A493" s="5" t="s">
        <v>174</v>
      </c>
      <c r="B493" s="34" t="s">
        <v>175</v>
      </c>
      <c r="C493" s="400"/>
    </row>
    <row r="494" spans="1:3" ht="24.75" customHeight="1" hidden="1">
      <c r="A494" s="396" t="s">
        <v>74</v>
      </c>
      <c r="B494" s="397" t="s">
        <v>345</v>
      </c>
      <c r="C494" s="399">
        <f>SUM(C495:C497)</f>
        <v>11</v>
      </c>
    </row>
    <row r="495" spans="1:3" ht="24.75" customHeight="1" hidden="1">
      <c r="A495" s="5" t="s">
        <v>176</v>
      </c>
      <c r="B495" s="34" t="s">
        <v>167</v>
      </c>
      <c r="C495" s="400">
        <v>11</v>
      </c>
    </row>
    <row r="496" spans="1:3" ht="24.75" customHeight="1" hidden="1">
      <c r="A496" s="5" t="s">
        <v>177</v>
      </c>
      <c r="B496" s="34" t="s">
        <v>169</v>
      </c>
      <c r="C496" s="400">
        <v>0</v>
      </c>
    </row>
    <row r="497" spans="1:3" ht="24.75" customHeight="1" hidden="1">
      <c r="A497" s="5" t="s">
        <v>178</v>
      </c>
      <c r="B497" s="34" t="s">
        <v>179</v>
      </c>
      <c r="C497" s="400">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84:B84"/>
    <mergeCell ref="A162:B162"/>
    <mergeCell ref="A3:B3"/>
    <mergeCell ref="A1:C1"/>
    <mergeCell ref="A2:B2"/>
    <mergeCell ref="A121:B121"/>
    <mergeCell ref="A82:C82"/>
    <mergeCell ref="A44:C44"/>
    <mergeCell ref="A45:B45"/>
    <mergeCell ref="A46:B46"/>
    <mergeCell ref="A83:B83"/>
    <mergeCell ref="A278:B278"/>
    <mergeCell ref="A237:C237"/>
    <mergeCell ref="A199:C199"/>
    <mergeCell ref="A200:B200"/>
    <mergeCell ref="A315:C315"/>
    <mergeCell ref="A120:C120"/>
    <mergeCell ref="A201:B201"/>
    <mergeCell ref="A122:B122"/>
    <mergeCell ref="A160:C160"/>
    <mergeCell ref="A161:B161"/>
    <mergeCell ref="A316:B316"/>
    <mergeCell ref="A238:B238"/>
    <mergeCell ref="A239:B239"/>
    <mergeCell ref="A279:B279"/>
    <mergeCell ref="A430:C430"/>
    <mergeCell ref="A353:B353"/>
    <mergeCell ref="A354:B354"/>
    <mergeCell ref="A395:B395"/>
    <mergeCell ref="A396:B396"/>
    <mergeCell ref="A277:C277"/>
    <mergeCell ref="A317:B317"/>
    <mergeCell ref="A394:C394"/>
    <mergeCell ref="A471:B471"/>
    <mergeCell ref="A472:B472"/>
    <mergeCell ref="A431:B431"/>
    <mergeCell ref="A432:B432"/>
    <mergeCell ref="A470:C470"/>
    <mergeCell ref="A352:C352"/>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7"/>
  <sheetViews>
    <sheetView showZeros="0" view="pageBreakPreview" zoomScale="80" zoomScaleSheetLayoutView="80" zoomScalePageLayoutView="0" workbookViewId="0" topLeftCell="A2">
      <selection activeCell="L13" sqref="L13"/>
    </sheetView>
  </sheetViews>
  <sheetFormatPr defaultColWidth="9.00390625" defaultRowHeight="15.75"/>
  <cols>
    <col min="1" max="1" width="4.875" style="421" customWidth="1"/>
    <col min="2" max="2" width="22.625" style="387" customWidth="1"/>
    <col min="3" max="3" width="11.00390625" style="387" customWidth="1"/>
    <col min="4" max="4" width="9.125" style="387" customWidth="1"/>
    <col min="5" max="5" width="8.375" style="387" customWidth="1"/>
    <col min="6" max="14" width="7.375" style="387" customWidth="1"/>
    <col min="15" max="15" width="8.125" style="387" customWidth="1"/>
    <col min="16" max="16384" width="9.00390625" style="387" customWidth="1"/>
  </cols>
  <sheetData>
    <row r="1" spans="1:15" ht="21" customHeight="1">
      <c r="A1" s="1433" t="s">
        <v>30</v>
      </c>
      <c r="B1" s="1433"/>
      <c r="C1" s="805"/>
      <c r="D1" s="1434" t="s">
        <v>82</v>
      </c>
      <c r="E1" s="1434"/>
      <c r="F1" s="1434"/>
      <c r="G1" s="1434"/>
      <c r="H1" s="1434"/>
      <c r="I1" s="1434"/>
      <c r="J1" s="1434"/>
      <c r="K1" s="1434"/>
      <c r="L1" s="1431" t="s">
        <v>547</v>
      </c>
      <c r="M1" s="1431"/>
      <c r="N1" s="1431"/>
      <c r="O1" s="1431"/>
    </row>
    <row r="2" spans="1:15" ht="16.5" customHeight="1">
      <c r="A2" s="805" t="s">
        <v>339</v>
      </c>
      <c r="B2" s="805"/>
      <c r="C2" s="805"/>
      <c r="D2" s="1434" t="s">
        <v>182</v>
      </c>
      <c r="E2" s="1434"/>
      <c r="F2" s="1434"/>
      <c r="G2" s="1434"/>
      <c r="H2" s="1434"/>
      <c r="I2" s="1434"/>
      <c r="J2" s="1434"/>
      <c r="K2" s="1434"/>
      <c r="L2" s="1431" t="str">
        <f>'Thong tin'!B4</f>
        <v>CTHADS TRÀ VINH</v>
      </c>
      <c r="M2" s="1431"/>
      <c r="N2" s="1431"/>
      <c r="O2" s="1431"/>
    </row>
    <row r="3" spans="1:15" ht="16.5" customHeight="1">
      <c r="A3" s="805" t="s">
        <v>340</v>
      </c>
      <c r="B3" s="805"/>
      <c r="C3" s="805"/>
      <c r="D3" s="1435" t="str">
        <f>'Thong tin'!B3</f>
        <v>10  tháng / năm 2016</v>
      </c>
      <c r="E3" s="1435"/>
      <c r="F3" s="1435"/>
      <c r="G3" s="1435"/>
      <c r="H3" s="1435"/>
      <c r="I3" s="1435"/>
      <c r="J3" s="1435"/>
      <c r="K3" s="1435"/>
      <c r="L3" s="1431" t="s">
        <v>789</v>
      </c>
      <c r="M3" s="1431"/>
      <c r="N3" s="1431"/>
      <c r="O3" s="1431"/>
    </row>
    <row r="4" spans="1:15" ht="16.5" customHeight="1">
      <c r="A4" s="806" t="s">
        <v>119</v>
      </c>
      <c r="B4" s="806"/>
      <c r="C4" s="807"/>
      <c r="D4" s="784"/>
      <c r="E4" s="784"/>
      <c r="F4" s="807"/>
      <c r="G4" s="808"/>
      <c r="H4" s="808"/>
      <c r="I4" s="808"/>
      <c r="J4" s="807"/>
      <c r="K4" s="784"/>
      <c r="L4" s="1431" t="s">
        <v>404</v>
      </c>
      <c r="M4" s="1431"/>
      <c r="N4" s="1431"/>
      <c r="O4" s="1431"/>
    </row>
    <row r="5" spans="1:15" ht="16.5" customHeight="1">
      <c r="A5" s="744"/>
      <c r="B5" s="807"/>
      <c r="C5" s="807"/>
      <c r="D5" s="807"/>
      <c r="E5" s="807"/>
      <c r="F5" s="809"/>
      <c r="G5" s="810"/>
      <c r="H5" s="810"/>
      <c r="I5" s="810"/>
      <c r="J5" s="809"/>
      <c r="K5" s="785"/>
      <c r="L5" s="801"/>
      <c r="M5" s="801" t="s">
        <v>8</v>
      </c>
      <c r="N5" s="802"/>
      <c r="O5" s="802"/>
    </row>
    <row r="6" spans="1:15" ht="18.75" customHeight="1">
      <c r="A6" s="1415" t="s">
        <v>69</v>
      </c>
      <c r="B6" s="1415"/>
      <c r="C6" s="1415" t="s">
        <v>38</v>
      </c>
      <c r="D6" s="1415" t="s">
        <v>335</v>
      </c>
      <c r="E6" s="1415"/>
      <c r="F6" s="1415"/>
      <c r="G6" s="1415"/>
      <c r="H6" s="1415"/>
      <c r="I6" s="1415"/>
      <c r="J6" s="1415"/>
      <c r="K6" s="1415"/>
      <c r="L6" s="1415"/>
      <c r="M6" s="1415"/>
      <c r="N6" s="1415"/>
      <c r="O6" s="1415"/>
    </row>
    <row r="7" spans="1:15" ht="20.25" customHeight="1">
      <c r="A7" s="1415"/>
      <c r="B7" s="1415"/>
      <c r="C7" s="1415"/>
      <c r="D7" s="1448" t="s">
        <v>120</v>
      </c>
      <c r="E7" s="1446" t="s">
        <v>121</v>
      </c>
      <c r="F7" s="1446"/>
      <c r="G7" s="1446"/>
      <c r="H7" s="1446" t="s">
        <v>122</v>
      </c>
      <c r="I7" s="1446" t="s">
        <v>123</v>
      </c>
      <c r="J7" s="1446" t="s">
        <v>124</v>
      </c>
      <c r="K7" s="1446" t="s">
        <v>125</v>
      </c>
      <c r="L7" s="1446" t="s">
        <v>126</v>
      </c>
      <c r="M7" s="1446" t="s">
        <v>127</v>
      </c>
      <c r="N7" s="1446" t="s">
        <v>183</v>
      </c>
      <c r="O7" s="1446" t="s">
        <v>128</v>
      </c>
    </row>
    <row r="8" spans="1:15" ht="19.5" customHeight="1">
      <c r="A8" s="1415"/>
      <c r="B8" s="1415"/>
      <c r="C8" s="1415"/>
      <c r="D8" s="1448"/>
      <c r="E8" s="1446" t="s">
        <v>37</v>
      </c>
      <c r="F8" s="1446" t="s">
        <v>7</v>
      </c>
      <c r="G8" s="1446"/>
      <c r="H8" s="1446"/>
      <c r="I8" s="1446"/>
      <c r="J8" s="1446"/>
      <c r="K8" s="1446"/>
      <c r="L8" s="1446"/>
      <c r="M8" s="1446"/>
      <c r="N8" s="1446"/>
      <c r="O8" s="1446"/>
    </row>
    <row r="9" spans="1:15" ht="39.75" customHeight="1">
      <c r="A9" s="1415"/>
      <c r="B9" s="1415"/>
      <c r="C9" s="1415"/>
      <c r="D9" s="1448"/>
      <c r="E9" s="1446"/>
      <c r="F9" s="787" t="s">
        <v>129</v>
      </c>
      <c r="G9" s="787" t="s">
        <v>130</v>
      </c>
      <c r="H9" s="1446"/>
      <c r="I9" s="1446"/>
      <c r="J9" s="1446"/>
      <c r="K9" s="1446"/>
      <c r="L9" s="1446"/>
      <c r="M9" s="1446"/>
      <c r="N9" s="1446"/>
      <c r="O9" s="1446"/>
    </row>
    <row r="10" spans="1:15" s="392" customFormat="1" ht="17.25" customHeight="1">
      <c r="A10" s="1447" t="s">
        <v>40</v>
      </c>
      <c r="B10" s="1447"/>
      <c r="C10" s="803">
        <v>1</v>
      </c>
      <c r="D10" s="803">
        <v>2</v>
      </c>
      <c r="E10" s="803">
        <v>3</v>
      </c>
      <c r="F10" s="803">
        <v>4</v>
      </c>
      <c r="G10" s="803">
        <v>5</v>
      </c>
      <c r="H10" s="803">
        <v>6</v>
      </c>
      <c r="I10" s="803">
        <v>7</v>
      </c>
      <c r="J10" s="803">
        <v>8</v>
      </c>
      <c r="K10" s="803">
        <v>9</v>
      </c>
      <c r="L10" s="803">
        <v>10</v>
      </c>
      <c r="M10" s="803">
        <v>11</v>
      </c>
      <c r="N10" s="803">
        <v>12</v>
      </c>
      <c r="O10" s="803">
        <v>13</v>
      </c>
    </row>
    <row r="11" spans="1:15" ht="22.5" customHeight="1">
      <c r="A11" s="789" t="s">
        <v>0</v>
      </c>
      <c r="B11" s="811" t="s">
        <v>131</v>
      </c>
      <c r="C11" s="791">
        <f>+D11+E11+H11+I11+J11+K11+L11+M11+N11+O11</f>
        <v>5547</v>
      </c>
      <c r="D11" s="791">
        <f>+D12+D13</f>
        <v>4136</v>
      </c>
      <c r="E11" s="791">
        <f>+F11+G11</f>
        <v>322</v>
      </c>
      <c r="F11" s="791">
        <f aca="true" t="shared" si="0" ref="F11:O11">+F12+F13</f>
        <v>0</v>
      </c>
      <c r="G11" s="791">
        <f t="shared" si="0"/>
        <v>322</v>
      </c>
      <c r="H11" s="791">
        <f t="shared" si="0"/>
        <v>0</v>
      </c>
      <c r="I11" s="791">
        <f t="shared" si="0"/>
        <v>796</v>
      </c>
      <c r="J11" s="791">
        <f t="shared" si="0"/>
        <v>289</v>
      </c>
      <c r="K11" s="791">
        <f t="shared" si="0"/>
        <v>0</v>
      </c>
      <c r="L11" s="791">
        <f t="shared" si="0"/>
        <v>1</v>
      </c>
      <c r="M11" s="791">
        <f t="shared" si="0"/>
        <v>3</v>
      </c>
      <c r="N11" s="791">
        <f t="shared" si="0"/>
        <v>0</v>
      </c>
      <c r="O11" s="791">
        <f t="shared" si="0"/>
        <v>0</v>
      </c>
    </row>
    <row r="12" spans="1:15" s="401" customFormat="1" ht="22.5" customHeight="1">
      <c r="A12" s="789">
        <v>1</v>
      </c>
      <c r="B12" s="790" t="s">
        <v>132</v>
      </c>
      <c r="C12" s="791">
        <f aca="true" t="shared" si="1" ref="C12:C25">+D12+E12+H12+I12+J12+K12+L12+M12+N12+O12</f>
        <v>3346</v>
      </c>
      <c r="D12" s="791">
        <v>2736</v>
      </c>
      <c r="E12" s="791">
        <f aca="true" t="shared" si="2" ref="E12:E25">+F12+G12</f>
        <v>101</v>
      </c>
      <c r="F12" s="791"/>
      <c r="G12" s="791">
        <v>101</v>
      </c>
      <c r="H12" s="791"/>
      <c r="I12" s="791">
        <v>287</v>
      </c>
      <c r="J12" s="791">
        <v>221</v>
      </c>
      <c r="K12" s="791">
        <v>0</v>
      </c>
      <c r="L12" s="791">
        <v>1</v>
      </c>
      <c r="M12" s="791"/>
      <c r="N12" s="791"/>
      <c r="O12" s="791"/>
    </row>
    <row r="13" spans="1:15" s="401" customFormat="1" ht="22.5" customHeight="1">
      <c r="A13" s="789">
        <v>2</v>
      </c>
      <c r="B13" s="790" t="s">
        <v>133</v>
      </c>
      <c r="C13" s="791">
        <f t="shared" si="1"/>
        <v>2201</v>
      </c>
      <c r="D13" s="791">
        <v>1400</v>
      </c>
      <c r="E13" s="791">
        <f t="shared" si="2"/>
        <v>221</v>
      </c>
      <c r="F13" s="791"/>
      <c r="G13" s="791">
        <v>221</v>
      </c>
      <c r="H13" s="791"/>
      <c r="I13" s="791">
        <v>509</v>
      </c>
      <c r="J13" s="791">
        <v>68</v>
      </c>
      <c r="K13" s="791"/>
      <c r="L13" s="791">
        <v>0</v>
      </c>
      <c r="M13" s="791">
        <v>3</v>
      </c>
      <c r="N13" s="791"/>
      <c r="O13" s="791"/>
    </row>
    <row r="14" spans="1:15" ht="22.5" customHeight="1">
      <c r="A14" s="789" t="s">
        <v>1</v>
      </c>
      <c r="B14" s="790" t="s">
        <v>134</v>
      </c>
      <c r="C14" s="791">
        <f t="shared" si="1"/>
        <v>100</v>
      </c>
      <c r="D14" s="791">
        <v>48</v>
      </c>
      <c r="E14" s="791">
        <f t="shared" si="2"/>
        <v>18</v>
      </c>
      <c r="F14" s="791"/>
      <c r="G14" s="791">
        <v>18</v>
      </c>
      <c r="H14" s="791"/>
      <c r="I14" s="791">
        <v>30</v>
      </c>
      <c r="J14" s="791">
        <v>4</v>
      </c>
      <c r="K14" s="791"/>
      <c r="L14" s="791"/>
      <c r="M14" s="791"/>
      <c r="N14" s="791"/>
      <c r="O14" s="791"/>
    </row>
    <row r="15" spans="1:15" ht="22.5" customHeight="1">
      <c r="A15" s="789" t="s">
        <v>9</v>
      </c>
      <c r="B15" s="790" t="s">
        <v>135</v>
      </c>
      <c r="C15" s="791">
        <f t="shared" si="1"/>
        <v>0</v>
      </c>
      <c r="D15" s="791">
        <v>0</v>
      </c>
      <c r="E15" s="791">
        <f t="shared" si="2"/>
        <v>0</v>
      </c>
      <c r="F15" s="791"/>
      <c r="G15" s="791">
        <v>0</v>
      </c>
      <c r="H15" s="791"/>
      <c r="I15" s="791">
        <v>0</v>
      </c>
      <c r="J15" s="791"/>
      <c r="K15" s="791"/>
      <c r="L15" s="791"/>
      <c r="M15" s="791"/>
      <c r="N15" s="791"/>
      <c r="O15" s="791"/>
    </row>
    <row r="16" spans="1:15" ht="22.5" customHeight="1">
      <c r="A16" s="789" t="s">
        <v>136</v>
      </c>
      <c r="B16" s="790" t="s">
        <v>137</v>
      </c>
      <c r="C16" s="791">
        <f t="shared" si="1"/>
        <v>5447</v>
      </c>
      <c r="D16" s="791">
        <f>+D17+D25</f>
        <v>4088</v>
      </c>
      <c r="E16" s="791">
        <f aca="true" t="shared" si="3" ref="E16:O16">+E17+E25</f>
        <v>304</v>
      </c>
      <c r="F16" s="791">
        <f t="shared" si="3"/>
        <v>0</v>
      </c>
      <c r="G16" s="791">
        <f t="shared" si="3"/>
        <v>304</v>
      </c>
      <c r="H16" s="791">
        <f t="shared" si="3"/>
        <v>0</v>
      </c>
      <c r="I16" s="791">
        <f t="shared" si="3"/>
        <v>766</v>
      </c>
      <c r="J16" s="791">
        <f t="shared" si="3"/>
        <v>285</v>
      </c>
      <c r="K16" s="791">
        <f t="shared" si="3"/>
        <v>0</v>
      </c>
      <c r="L16" s="791">
        <f t="shared" si="3"/>
        <v>1</v>
      </c>
      <c r="M16" s="791">
        <f t="shared" si="3"/>
        <v>3</v>
      </c>
      <c r="N16" s="791">
        <f t="shared" si="3"/>
        <v>0</v>
      </c>
      <c r="O16" s="791">
        <f t="shared" si="3"/>
        <v>0</v>
      </c>
    </row>
    <row r="17" spans="1:15" ht="22.5" customHeight="1">
      <c r="A17" s="789" t="s">
        <v>52</v>
      </c>
      <c r="B17" s="790" t="s">
        <v>138</v>
      </c>
      <c r="C17" s="791">
        <f t="shared" si="1"/>
        <v>4893</v>
      </c>
      <c r="D17" s="791">
        <f>+D18+D19+D20+D21+D22+D23+D24</f>
        <v>3647</v>
      </c>
      <c r="E17" s="791">
        <f aca="true" t="shared" si="4" ref="E17:O17">+E18+E19+E20+E21+E22+E23+E24</f>
        <v>261</v>
      </c>
      <c r="F17" s="791">
        <f t="shared" si="4"/>
        <v>0</v>
      </c>
      <c r="G17" s="791">
        <f t="shared" si="4"/>
        <v>261</v>
      </c>
      <c r="H17" s="791">
        <f t="shared" si="4"/>
        <v>0</v>
      </c>
      <c r="I17" s="791">
        <f t="shared" si="4"/>
        <v>716</v>
      </c>
      <c r="J17" s="791">
        <f t="shared" si="4"/>
        <v>266</v>
      </c>
      <c r="K17" s="791">
        <f t="shared" si="4"/>
        <v>0</v>
      </c>
      <c r="L17" s="791">
        <f t="shared" si="4"/>
        <v>1</v>
      </c>
      <c r="M17" s="791">
        <f t="shared" si="4"/>
        <v>2</v>
      </c>
      <c r="N17" s="791">
        <f t="shared" si="4"/>
        <v>0</v>
      </c>
      <c r="O17" s="791">
        <f t="shared" si="4"/>
        <v>0</v>
      </c>
    </row>
    <row r="18" spans="1:15" ht="19.5" customHeight="1">
      <c r="A18" s="789" t="s">
        <v>54</v>
      </c>
      <c r="B18" s="790" t="s">
        <v>139</v>
      </c>
      <c r="C18" s="791">
        <f t="shared" si="1"/>
        <v>685</v>
      </c>
      <c r="D18" s="791">
        <v>404</v>
      </c>
      <c r="E18" s="791">
        <f t="shared" si="2"/>
        <v>119</v>
      </c>
      <c r="F18" s="791"/>
      <c r="G18" s="791">
        <v>119</v>
      </c>
      <c r="H18" s="791"/>
      <c r="I18" s="791">
        <v>144</v>
      </c>
      <c r="J18" s="791">
        <v>18</v>
      </c>
      <c r="K18" s="791"/>
      <c r="L18" s="791"/>
      <c r="M18" s="791"/>
      <c r="N18" s="791"/>
      <c r="O18" s="791"/>
    </row>
    <row r="19" spans="1:15" ht="19.5" customHeight="1">
      <c r="A19" s="789" t="s">
        <v>55</v>
      </c>
      <c r="B19" s="790" t="s">
        <v>140</v>
      </c>
      <c r="C19" s="791">
        <f t="shared" si="1"/>
        <v>137</v>
      </c>
      <c r="D19" s="791">
        <v>102</v>
      </c>
      <c r="E19" s="791">
        <f t="shared" si="2"/>
        <v>10</v>
      </c>
      <c r="F19" s="791"/>
      <c r="G19" s="791">
        <v>10</v>
      </c>
      <c r="H19" s="791"/>
      <c r="I19" s="791">
        <v>20</v>
      </c>
      <c r="J19" s="791">
        <v>4</v>
      </c>
      <c r="K19" s="791"/>
      <c r="L19" s="791">
        <v>1</v>
      </c>
      <c r="M19" s="791"/>
      <c r="N19" s="791"/>
      <c r="O19" s="791"/>
    </row>
    <row r="20" spans="1:15" ht="19.5" customHeight="1">
      <c r="A20" s="789" t="s">
        <v>141</v>
      </c>
      <c r="B20" s="790" t="s">
        <v>142</v>
      </c>
      <c r="C20" s="791">
        <f t="shared" si="1"/>
        <v>3719</v>
      </c>
      <c r="D20" s="791">
        <v>2824</v>
      </c>
      <c r="E20" s="791">
        <f t="shared" si="2"/>
        <v>131</v>
      </c>
      <c r="F20" s="791"/>
      <c r="G20" s="791">
        <v>131</v>
      </c>
      <c r="H20" s="791"/>
      <c r="I20" s="791">
        <v>540</v>
      </c>
      <c r="J20" s="791">
        <v>222</v>
      </c>
      <c r="K20" s="791"/>
      <c r="L20" s="791">
        <v>0</v>
      </c>
      <c r="M20" s="791">
        <v>2</v>
      </c>
      <c r="N20" s="791"/>
      <c r="O20" s="791"/>
    </row>
    <row r="21" spans="1:15" ht="19.5" customHeight="1">
      <c r="A21" s="789" t="s">
        <v>143</v>
      </c>
      <c r="B21" s="790" t="s">
        <v>144</v>
      </c>
      <c r="C21" s="791">
        <f t="shared" si="1"/>
        <v>190</v>
      </c>
      <c r="D21" s="791">
        <v>176</v>
      </c>
      <c r="E21" s="791">
        <f t="shared" si="2"/>
        <v>0</v>
      </c>
      <c r="F21" s="791"/>
      <c r="G21" s="791">
        <v>0</v>
      </c>
      <c r="H21" s="791"/>
      <c r="I21" s="791">
        <v>6</v>
      </c>
      <c r="J21" s="791">
        <v>8</v>
      </c>
      <c r="K21" s="791"/>
      <c r="L21" s="791"/>
      <c r="M21" s="791"/>
      <c r="N21" s="791"/>
      <c r="O21" s="791"/>
    </row>
    <row r="22" spans="1:15" ht="19.5" customHeight="1">
      <c r="A22" s="789" t="s">
        <v>145</v>
      </c>
      <c r="B22" s="790" t="s">
        <v>146</v>
      </c>
      <c r="C22" s="791">
        <f t="shared" si="1"/>
        <v>3</v>
      </c>
      <c r="D22" s="791">
        <v>3</v>
      </c>
      <c r="E22" s="791">
        <f t="shared" si="2"/>
        <v>0</v>
      </c>
      <c r="F22" s="791"/>
      <c r="G22" s="791">
        <v>0</v>
      </c>
      <c r="H22" s="791"/>
      <c r="I22" s="791"/>
      <c r="J22" s="791">
        <v>0</v>
      </c>
      <c r="K22" s="791"/>
      <c r="L22" s="791"/>
      <c r="M22" s="791"/>
      <c r="N22" s="791"/>
      <c r="O22" s="791"/>
    </row>
    <row r="23" spans="1:15" ht="25.5">
      <c r="A23" s="789" t="s">
        <v>147</v>
      </c>
      <c r="B23" s="792" t="s">
        <v>148</v>
      </c>
      <c r="C23" s="791">
        <f t="shared" si="1"/>
        <v>0</v>
      </c>
      <c r="D23" s="791">
        <v>0</v>
      </c>
      <c r="E23" s="791">
        <f t="shared" si="2"/>
        <v>0</v>
      </c>
      <c r="F23" s="791"/>
      <c r="G23" s="791"/>
      <c r="H23" s="791"/>
      <c r="I23" s="791"/>
      <c r="J23" s="791">
        <v>0</v>
      </c>
      <c r="K23" s="791"/>
      <c r="L23" s="791"/>
      <c r="M23" s="791"/>
      <c r="N23" s="791"/>
      <c r="O23" s="791"/>
    </row>
    <row r="24" spans="1:15" ht="19.5" customHeight="1">
      <c r="A24" s="789" t="s">
        <v>149</v>
      </c>
      <c r="B24" s="790" t="s">
        <v>150</v>
      </c>
      <c r="C24" s="791">
        <f t="shared" si="1"/>
        <v>159</v>
      </c>
      <c r="D24" s="791">
        <v>138</v>
      </c>
      <c r="E24" s="791">
        <f t="shared" si="2"/>
        <v>1</v>
      </c>
      <c r="F24" s="791"/>
      <c r="G24" s="791">
        <v>1</v>
      </c>
      <c r="H24" s="791"/>
      <c r="I24" s="791">
        <v>6</v>
      </c>
      <c r="J24" s="791">
        <v>14</v>
      </c>
      <c r="K24" s="791"/>
      <c r="L24" s="791"/>
      <c r="M24" s="791"/>
      <c r="N24" s="791"/>
      <c r="O24" s="791"/>
    </row>
    <row r="25" spans="1:15" ht="22.5" customHeight="1">
      <c r="A25" s="789" t="s">
        <v>53</v>
      </c>
      <c r="B25" s="790" t="s">
        <v>151</v>
      </c>
      <c r="C25" s="791">
        <f t="shared" si="1"/>
        <v>554</v>
      </c>
      <c r="D25" s="791">
        <v>441</v>
      </c>
      <c r="E25" s="791">
        <f t="shared" si="2"/>
        <v>43</v>
      </c>
      <c r="F25" s="791"/>
      <c r="G25" s="791">
        <v>43</v>
      </c>
      <c r="H25" s="791"/>
      <c r="I25" s="791">
        <v>50</v>
      </c>
      <c r="J25" s="791">
        <v>19</v>
      </c>
      <c r="K25" s="791">
        <v>0</v>
      </c>
      <c r="L25" s="791"/>
      <c r="M25" s="791">
        <v>1</v>
      </c>
      <c r="N25" s="791"/>
      <c r="O25" s="791"/>
    </row>
    <row r="26" spans="1:15" ht="32.25" customHeight="1">
      <c r="A26" s="812" t="s">
        <v>545</v>
      </c>
      <c r="B26" s="813" t="s">
        <v>790</v>
      </c>
      <c r="C26" s="804">
        <f>(C18+C19)/C17</f>
        <v>0.16799509503372165</v>
      </c>
      <c r="D26" s="804">
        <f aca="true" t="shared" si="5" ref="D26:O26">(D18+D19)/D17</f>
        <v>0.13874417329311764</v>
      </c>
      <c r="E26" s="804">
        <f t="shared" si="5"/>
        <v>0.4942528735632184</v>
      </c>
      <c r="F26" s="804" t="e">
        <f t="shared" si="5"/>
        <v>#DIV/0!</v>
      </c>
      <c r="G26" s="804">
        <f t="shared" si="5"/>
        <v>0.4942528735632184</v>
      </c>
      <c r="H26" s="804" t="e">
        <f t="shared" si="5"/>
        <v>#DIV/0!</v>
      </c>
      <c r="I26" s="804">
        <f t="shared" si="5"/>
        <v>0.22905027932960895</v>
      </c>
      <c r="J26" s="804">
        <f t="shared" si="5"/>
        <v>0.08270676691729323</v>
      </c>
      <c r="K26" s="804" t="e">
        <f t="shared" si="5"/>
        <v>#DIV/0!</v>
      </c>
      <c r="L26" s="804">
        <f t="shared" si="5"/>
        <v>1</v>
      </c>
      <c r="M26" s="804">
        <f t="shared" si="5"/>
        <v>0</v>
      </c>
      <c r="N26" s="804" t="e">
        <f t="shared" si="5"/>
        <v>#DIV/0!</v>
      </c>
      <c r="O26" s="804" t="e">
        <f t="shared" si="5"/>
        <v>#DIV/0!</v>
      </c>
    </row>
    <row r="27" spans="1:15" ht="15">
      <c r="A27" s="793"/>
      <c r="B27" s="794"/>
      <c r="C27" s="795">
        <f>+C11-(C14+C15+C16)</f>
        <v>0</v>
      </c>
      <c r="D27" s="795">
        <f aca="true" t="shared" si="6" ref="D27:O27">+D11-(D14+D15+D16)</f>
        <v>0</v>
      </c>
      <c r="E27" s="795">
        <f t="shared" si="6"/>
        <v>0</v>
      </c>
      <c r="F27" s="795">
        <f t="shared" si="6"/>
        <v>0</v>
      </c>
      <c r="G27" s="795">
        <f t="shared" si="6"/>
        <v>0</v>
      </c>
      <c r="H27" s="795">
        <f t="shared" si="6"/>
        <v>0</v>
      </c>
      <c r="I27" s="795">
        <f t="shared" si="6"/>
        <v>0</v>
      </c>
      <c r="J27" s="795">
        <f t="shared" si="6"/>
        <v>0</v>
      </c>
      <c r="K27" s="795">
        <f t="shared" si="6"/>
        <v>0</v>
      </c>
      <c r="L27" s="795">
        <f t="shared" si="6"/>
        <v>0</v>
      </c>
      <c r="M27" s="795">
        <f t="shared" si="6"/>
        <v>0</v>
      </c>
      <c r="N27" s="795">
        <f t="shared" si="6"/>
        <v>0</v>
      </c>
      <c r="O27" s="795">
        <f t="shared" si="6"/>
        <v>0</v>
      </c>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E40"/>
  <sheetViews>
    <sheetView showZeros="0" view="pageBreakPreview" zoomScale="70" zoomScaleNormal="80" zoomScaleSheetLayoutView="70" zoomScalePageLayoutView="0" workbookViewId="0" topLeftCell="A1">
      <selection activeCell="I17" sqref="I17"/>
    </sheetView>
  </sheetViews>
  <sheetFormatPr defaultColWidth="9.00390625" defaultRowHeight="15.75"/>
  <cols>
    <col min="1" max="1" width="4.25390625" style="410" customWidth="1"/>
    <col min="2" max="2" width="47.375" style="410" customWidth="1"/>
    <col min="3" max="3" width="39.75390625" style="410" customWidth="1"/>
    <col min="4" max="16384" width="9.00390625" style="410" customWidth="1"/>
  </cols>
  <sheetData>
    <row r="1" spans="1:3" s="421" customFormat="1" ht="39.75" customHeight="1">
      <c r="A1" s="1449" t="s">
        <v>561</v>
      </c>
      <c r="B1" s="1450"/>
      <c r="C1" s="1450"/>
    </row>
    <row r="2" spans="1:3" ht="21" customHeight="1">
      <c r="A2" s="1451" t="s">
        <v>70</v>
      </c>
      <c r="B2" s="1452"/>
      <c r="C2" s="822" t="s">
        <v>792</v>
      </c>
    </row>
    <row r="3" spans="1:4" s="423" customFormat="1" ht="15" customHeight="1">
      <c r="A3" s="1453" t="s">
        <v>6</v>
      </c>
      <c r="B3" s="1454"/>
      <c r="C3" s="823">
        <v>1</v>
      </c>
      <c r="D3" s="960"/>
    </row>
    <row r="4" spans="1:5" s="424" customFormat="1" ht="19.5" customHeight="1">
      <c r="A4" s="819" t="s">
        <v>52</v>
      </c>
      <c r="B4" s="797" t="s">
        <v>559</v>
      </c>
      <c r="C4" s="791">
        <f>SUM(C5:C13)</f>
        <v>190</v>
      </c>
      <c r="D4" s="961">
        <f>+'02'!C21</f>
        <v>190</v>
      </c>
      <c r="E4" s="964" t="str">
        <f>+IF(D4=C4,"Đ","S")</f>
        <v>Đ</v>
      </c>
    </row>
    <row r="5" spans="1:5" s="26" customFormat="1" ht="19.5" customHeight="1">
      <c r="A5" s="819" t="s">
        <v>54</v>
      </c>
      <c r="B5" s="797" t="s">
        <v>167</v>
      </c>
      <c r="C5" s="969">
        <v>6</v>
      </c>
      <c r="D5" s="962"/>
      <c r="E5" s="964"/>
    </row>
    <row r="6" spans="1:5" s="26" customFormat="1" ht="19.5" customHeight="1">
      <c r="A6" s="819" t="s">
        <v>55</v>
      </c>
      <c r="B6" s="797" t="s">
        <v>169</v>
      </c>
      <c r="C6" s="969"/>
      <c r="D6" s="962"/>
      <c r="E6" s="964"/>
    </row>
    <row r="7" spans="1:5" s="26" customFormat="1" ht="19.5" customHeight="1">
      <c r="A7" s="819" t="s">
        <v>141</v>
      </c>
      <c r="B7" s="797" t="s">
        <v>179</v>
      </c>
      <c r="C7" s="969">
        <v>30</v>
      </c>
      <c r="D7" s="962"/>
      <c r="E7" s="964"/>
    </row>
    <row r="8" spans="1:5" s="26" customFormat="1" ht="19.5" customHeight="1">
      <c r="A8" s="819" t="s">
        <v>143</v>
      </c>
      <c r="B8" s="797" t="s">
        <v>171</v>
      </c>
      <c r="C8" s="969">
        <v>153</v>
      </c>
      <c r="D8" s="962"/>
      <c r="E8" s="964"/>
    </row>
    <row r="9" spans="1:5" s="26" customFormat="1" ht="19.5" customHeight="1">
      <c r="A9" s="819" t="s">
        <v>145</v>
      </c>
      <c r="B9" s="797" t="s">
        <v>155</v>
      </c>
      <c r="C9" s="969">
        <v>1</v>
      </c>
      <c r="D9" s="962"/>
      <c r="E9" s="964"/>
    </row>
    <row r="10" spans="1:5" s="26" customFormat="1" ht="19.5" customHeight="1">
      <c r="A10" s="819" t="s">
        <v>147</v>
      </c>
      <c r="B10" s="797" t="s">
        <v>184</v>
      </c>
      <c r="C10" s="969"/>
      <c r="D10" s="962"/>
      <c r="E10" s="964"/>
    </row>
    <row r="11" spans="1:5" s="26" customFormat="1" ht="19.5" customHeight="1">
      <c r="A11" s="819" t="s">
        <v>149</v>
      </c>
      <c r="B11" s="797" t="s">
        <v>157</v>
      </c>
      <c r="C11" s="969"/>
      <c r="D11" s="962"/>
      <c r="E11" s="964"/>
    </row>
    <row r="12" spans="1:5" s="425" customFormat="1" ht="19.5" customHeight="1">
      <c r="A12" s="819" t="s">
        <v>185</v>
      </c>
      <c r="B12" s="797" t="s">
        <v>186</v>
      </c>
      <c r="C12" s="969"/>
      <c r="D12" s="962"/>
      <c r="E12" s="964"/>
    </row>
    <row r="13" spans="1:5" s="425" customFormat="1" ht="19.5" customHeight="1">
      <c r="A13" s="819" t="s">
        <v>565</v>
      </c>
      <c r="B13" s="797" t="s">
        <v>159</v>
      </c>
      <c r="C13" s="969"/>
      <c r="D13" s="962"/>
      <c r="E13" s="964"/>
    </row>
    <row r="14" spans="1:5" s="425" customFormat="1" ht="19.5" customHeight="1">
      <c r="A14" s="819" t="s">
        <v>53</v>
      </c>
      <c r="B14" s="797" t="s">
        <v>557</v>
      </c>
      <c r="C14" s="791">
        <f>SUM(C15:C16)</f>
        <v>3</v>
      </c>
      <c r="D14" s="1088">
        <f>+'02'!C22</f>
        <v>3</v>
      </c>
      <c r="E14" s="964" t="str">
        <f>+IF(D14=C14,"Đ","S")</f>
        <v>Đ</v>
      </c>
    </row>
    <row r="15" spans="1:5" s="425" customFormat="1" ht="19.5" customHeight="1">
      <c r="A15" s="819" t="s">
        <v>56</v>
      </c>
      <c r="B15" s="797" t="s">
        <v>187</v>
      </c>
      <c r="C15" s="791">
        <v>3</v>
      </c>
      <c r="D15" s="1088"/>
      <c r="E15" s="964"/>
    </row>
    <row r="16" spans="1:5" s="425" customFormat="1" ht="19.5" customHeight="1">
      <c r="A16" s="819" t="s">
        <v>57</v>
      </c>
      <c r="B16" s="797" t="s">
        <v>159</v>
      </c>
      <c r="C16" s="791"/>
      <c r="D16" s="1088"/>
      <c r="E16" s="964"/>
    </row>
    <row r="17" spans="1:5" s="424" customFormat="1" ht="19.5" customHeight="1">
      <c r="A17" s="819" t="s">
        <v>58</v>
      </c>
      <c r="B17" s="797" t="s">
        <v>150</v>
      </c>
      <c r="C17" s="791">
        <f>+C18+C19+C20</f>
        <v>159</v>
      </c>
      <c r="D17" s="1088">
        <f>+'02'!C24</f>
        <v>159</v>
      </c>
      <c r="E17" s="964" t="str">
        <f>+IF(D17=C17,"Đ","S")</f>
        <v>Đ</v>
      </c>
    </row>
    <row r="18" spans="1:5" s="26" customFormat="1" ht="19.5" customHeight="1">
      <c r="A18" s="819" t="s">
        <v>160</v>
      </c>
      <c r="B18" s="797" t="s">
        <v>188</v>
      </c>
      <c r="C18" s="969">
        <v>55</v>
      </c>
      <c r="D18" s="1088"/>
      <c r="E18" s="964"/>
    </row>
    <row r="19" spans="1:5" s="26" customFormat="1" ht="30">
      <c r="A19" s="819" t="s">
        <v>162</v>
      </c>
      <c r="B19" s="797" t="s">
        <v>163</v>
      </c>
      <c r="C19" s="969">
        <v>42</v>
      </c>
      <c r="D19" s="1088"/>
      <c r="E19" s="964"/>
    </row>
    <row r="20" spans="1:5" s="26" customFormat="1" ht="19.5" customHeight="1">
      <c r="A20" s="819" t="s">
        <v>164</v>
      </c>
      <c r="B20" s="797" t="s">
        <v>165</v>
      </c>
      <c r="C20" s="969">
        <v>62</v>
      </c>
      <c r="D20" s="1088"/>
      <c r="E20" s="964"/>
    </row>
    <row r="21" spans="1:5" s="26" customFormat="1" ht="19.5" customHeight="1">
      <c r="A21" s="819" t="s">
        <v>73</v>
      </c>
      <c r="B21" s="797" t="s">
        <v>554</v>
      </c>
      <c r="C21" s="791">
        <f>SUM(C22:C28)</f>
        <v>137</v>
      </c>
      <c r="D21" s="1088">
        <f>+'02'!C19</f>
        <v>137</v>
      </c>
      <c r="E21" s="964" t="str">
        <f>+IF(D21=C21,"Đ","S")</f>
        <v>Đ</v>
      </c>
    </row>
    <row r="22" spans="1:5" s="26" customFormat="1" ht="19.5" customHeight="1">
      <c r="A22" s="819" t="s">
        <v>166</v>
      </c>
      <c r="B22" s="797" t="s">
        <v>167</v>
      </c>
      <c r="C22" s="969">
        <v>2</v>
      </c>
      <c r="D22" s="1088"/>
      <c r="E22" s="964"/>
    </row>
    <row r="23" spans="1:5" s="26" customFormat="1" ht="19.5" customHeight="1">
      <c r="A23" s="819" t="s">
        <v>168</v>
      </c>
      <c r="B23" s="797" t="s">
        <v>169</v>
      </c>
      <c r="C23" s="969"/>
      <c r="D23" s="1088"/>
      <c r="E23" s="964"/>
    </row>
    <row r="24" spans="1:5" s="26" customFormat="1" ht="19.5" customHeight="1">
      <c r="A24" s="819" t="s">
        <v>170</v>
      </c>
      <c r="B24" s="797" t="s">
        <v>189</v>
      </c>
      <c r="C24" s="969">
        <v>134</v>
      </c>
      <c r="D24" s="1088"/>
      <c r="E24" s="964"/>
    </row>
    <row r="25" spans="1:5" s="26" customFormat="1" ht="19.5" customHeight="1">
      <c r="A25" s="819" t="s">
        <v>172</v>
      </c>
      <c r="B25" s="797" t="s">
        <v>154</v>
      </c>
      <c r="C25" s="969"/>
      <c r="D25" s="1088"/>
      <c r="E25" s="964"/>
    </row>
    <row r="26" spans="1:5" s="26" customFormat="1" ht="19.5" customHeight="1">
      <c r="A26" s="819" t="s">
        <v>173</v>
      </c>
      <c r="B26" s="797" t="s">
        <v>190</v>
      </c>
      <c r="C26" s="969">
        <v>1</v>
      </c>
      <c r="D26" s="1088"/>
      <c r="E26" s="964"/>
    </row>
    <row r="27" spans="1:5" s="26" customFormat="1" ht="19.5" customHeight="1">
      <c r="A27" s="819" t="s">
        <v>174</v>
      </c>
      <c r="B27" s="797" t="s">
        <v>157</v>
      </c>
      <c r="C27" s="969"/>
      <c r="D27" s="1088"/>
      <c r="E27" s="964"/>
    </row>
    <row r="28" spans="1:5" s="26" customFormat="1" ht="19.5" customHeight="1">
      <c r="A28" s="819" t="s">
        <v>191</v>
      </c>
      <c r="B28" s="797" t="s">
        <v>192</v>
      </c>
      <c r="C28" s="969"/>
      <c r="D28" s="1088"/>
      <c r="E28" s="964"/>
    </row>
    <row r="29" spans="1:5" s="26" customFormat="1" ht="19.5" customHeight="1">
      <c r="A29" s="819" t="s">
        <v>74</v>
      </c>
      <c r="B29" s="797" t="s">
        <v>558</v>
      </c>
      <c r="C29" s="791">
        <f>SUM(C30:C32)</f>
        <v>554</v>
      </c>
      <c r="D29" s="1088">
        <f>+'02'!C25</f>
        <v>554</v>
      </c>
      <c r="E29" s="964" t="str">
        <f>+IF(D29=C29,"Đ","S")</f>
        <v>Đ</v>
      </c>
    </row>
    <row r="30" spans="1:5" ht="19.5" customHeight="1">
      <c r="A30" s="819" t="s">
        <v>176</v>
      </c>
      <c r="B30" s="797" t="s">
        <v>167</v>
      </c>
      <c r="C30" s="969">
        <v>536</v>
      </c>
      <c r="D30" s="963"/>
      <c r="E30" s="1041"/>
    </row>
    <row r="31" spans="1:4" s="26" customFormat="1" ht="19.5" customHeight="1">
      <c r="A31" s="819" t="s">
        <v>177</v>
      </c>
      <c r="B31" s="797" t="s">
        <v>169</v>
      </c>
      <c r="C31" s="969"/>
      <c r="D31" s="962"/>
    </row>
    <row r="32" spans="1:4" s="26" customFormat="1" ht="19.5" customHeight="1">
      <c r="A32" s="819" t="s">
        <v>178</v>
      </c>
      <c r="B32" s="797" t="s">
        <v>189</v>
      </c>
      <c r="C32" s="969">
        <v>18</v>
      </c>
      <c r="D32" s="962"/>
    </row>
    <row r="33" spans="1:3" s="26" customFormat="1" ht="25.5" customHeight="1">
      <c r="A33" s="1455"/>
      <c r="B33" s="1455"/>
      <c r="C33" s="824" t="str">
        <f>'Thong tin'!B8</f>
        <v>Trà Vinh, ngày 03 tháng 8 năm 2016</v>
      </c>
    </row>
    <row r="34" spans="1:3" s="26" customFormat="1" ht="18.75">
      <c r="A34" s="1457" t="s">
        <v>4</v>
      </c>
      <c r="B34" s="1457"/>
      <c r="C34" s="821" t="str">
        <f>'Thong tin'!B7</f>
        <v>PHÓ CỤC TRƯỞNG</v>
      </c>
    </row>
    <row r="35" spans="1:3" s="26" customFormat="1" ht="18.75">
      <c r="A35" s="472"/>
      <c r="B35" s="473"/>
      <c r="C35" s="473"/>
    </row>
    <row r="36" spans="1:3" s="26" customFormat="1" ht="15.75">
      <c r="A36" s="472"/>
      <c r="B36" s="474"/>
      <c r="C36" s="474"/>
    </row>
    <row r="37" spans="1:3" s="26" customFormat="1" ht="15.75">
      <c r="A37" s="472"/>
      <c r="B37" s="472"/>
      <c r="C37" s="472"/>
    </row>
    <row r="38" spans="1:3" ht="15.75">
      <c r="A38" s="475"/>
      <c r="B38" s="476"/>
      <c r="C38" s="477"/>
    </row>
    <row r="39" spans="1:3" ht="15.75">
      <c r="A39" s="478"/>
      <c r="B39" s="477"/>
      <c r="C39" s="478"/>
    </row>
    <row r="40" spans="1:3" s="424" customFormat="1" ht="18.75">
      <c r="A40" s="1456" t="str">
        <f>'Thong tin'!B5</f>
        <v>Nhan Quốc Hải</v>
      </c>
      <c r="B40" s="1456"/>
      <c r="C40" s="479" t="str">
        <f>'Thong tin'!B6</f>
        <v>Trần Việt Hồng</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8"/>
  <sheetViews>
    <sheetView showZeros="0" view="pageBreakPreview" zoomScale="80" zoomScaleSheetLayoutView="80" zoomScalePageLayoutView="0" workbookViewId="0" topLeftCell="A1">
      <selection activeCell="N26" sqref="N26"/>
    </sheetView>
  </sheetViews>
  <sheetFormatPr defaultColWidth="9.00390625" defaultRowHeight="15.75"/>
  <cols>
    <col min="1" max="1" width="4.125" style="421" customWidth="1"/>
    <col min="2" max="2" width="26.375" style="387" customWidth="1"/>
    <col min="3" max="3" width="12.25390625" style="387" customWidth="1"/>
    <col min="4" max="5" width="9.375" style="387" customWidth="1"/>
    <col min="6" max="6" width="9.50390625" style="387" bestFit="1" customWidth="1"/>
    <col min="7" max="7" width="10.00390625" style="387" customWidth="1"/>
    <col min="8" max="9" width="8.25390625" style="387" customWidth="1"/>
    <col min="10" max="10" width="9.625" style="387" customWidth="1"/>
    <col min="11" max="14" width="8.25390625" style="387" customWidth="1"/>
    <col min="15" max="16384" width="9.00390625" style="387" customWidth="1"/>
  </cols>
  <sheetData>
    <row r="1" spans="1:16" ht="23.25" customHeight="1">
      <c r="A1" s="1460" t="s">
        <v>31</v>
      </c>
      <c r="B1" s="1460"/>
      <c r="C1" s="825"/>
      <c r="D1" s="826" t="s">
        <v>193</v>
      </c>
      <c r="E1" s="826"/>
      <c r="F1" s="826"/>
      <c r="G1" s="826"/>
      <c r="H1" s="826"/>
      <c r="I1" s="826"/>
      <c r="J1" s="807"/>
      <c r="K1" s="806"/>
      <c r="L1" s="784" t="s">
        <v>547</v>
      </c>
      <c r="M1" s="806"/>
      <c r="N1" s="807"/>
      <c r="O1" s="408"/>
      <c r="P1" s="408"/>
    </row>
    <row r="2" spans="1:16" ht="16.5" customHeight="1">
      <c r="A2" s="1433" t="s">
        <v>339</v>
      </c>
      <c r="B2" s="1433"/>
      <c r="C2" s="1433"/>
      <c r="D2" s="1434" t="s">
        <v>118</v>
      </c>
      <c r="E2" s="1434"/>
      <c r="F2" s="1434"/>
      <c r="G2" s="1434"/>
      <c r="H2" s="1434"/>
      <c r="I2" s="1434"/>
      <c r="J2" s="826"/>
      <c r="K2" s="784"/>
      <c r="L2" s="784" t="str">
        <f>'Thong tin'!B4</f>
        <v>CTHADS TRÀ VINH</v>
      </c>
      <c r="M2" s="784"/>
      <c r="N2" s="807"/>
      <c r="O2" s="408"/>
      <c r="P2" s="411"/>
    </row>
    <row r="3" spans="1:16" ht="16.5" customHeight="1">
      <c r="A3" s="1433" t="s">
        <v>340</v>
      </c>
      <c r="B3" s="1433"/>
      <c r="C3" s="809"/>
      <c r="D3" s="1435" t="str">
        <f>'Thong tin'!B3</f>
        <v>10  tháng / năm 2016</v>
      </c>
      <c r="E3" s="1435"/>
      <c r="F3" s="1435"/>
      <c r="G3" s="1435"/>
      <c r="H3" s="1435"/>
      <c r="I3" s="1435"/>
      <c r="J3" s="826"/>
      <c r="K3" s="806"/>
      <c r="L3" s="784" t="s">
        <v>789</v>
      </c>
      <c r="M3" s="806"/>
      <c r="N3" s="807"/>
      <c r="O3" s="408"/>
      <c r="P3" s="429"/>
    </row>
    <row r="4" spans="1:16" ht="16.5" customHeight="1">
      <c r="A4" s="806" t="s">
        <v>119</v>
      </c>
      <c r="B4" s="806"/>
      <c r="C4" s="807"/>
      <c r="D4" s="784"/>
      <c r="E4" s="784"/>
      <c r="F4" s="807"/>
      <c r="G4" s="808"/>
      <c r="H4" s="808"/>
      <c r="I4" s="808"/>
      <c r="J4" s="807"/>
      <c r="K4" s="784"/>
      <c r="L4" s="784" t="s">
        <v>404</v>
      </c>
      <c r="M4" s="784"/>
      <c r="N4" s="807"/>
      <c r="O4" s="408"/>
      <c r="P4" s="429"/>
    </row>
    <row r="5" spans="1:16" ht="16.5" customHeight="1">
      <c r="A5" s="744"/>
      <c r="B5" s="807"/>
      <c r="C5" s="827"/>
      <c r="D5" s="807"/>
      <c r="E5" s="807"/>
      <c r="F5" s="809"/>
      <c r="G5" s="810"/>
      <c r="H5" s="810"/>
      <c r="I5" s="810"/>
      <c r="J5" s="809"/>
      <c r="K5" s="785"/>
      <c r="L5" s="785" t="s">
        <v>194</v>
      </c>
      <c r="M5" s="785"/>
      <c r="N5" s="807"/>
      <c r="O5" s="408"/>
      <c r="P5" s="429"/>
    </row>
    <row r="6" spans="1:16" ht="18.75" customHeight="1">
      <c r="A6" s="1415" t="s">
        <v>69</v>
      </c>
      <c r="B6" s="1415"/>
      <c r="C6" s="1415" t="s">
        <v>38</v>
      </c>
      <c r="D6" s="1415" t="s">
        <v>336</v>
      </c>
      <c r="E6" s="1415"/>
      <c r="F6" s="1415"/>
      <c r="G6" s="1415"/>
      <c r="H6" s="1415"/>
      <c r="I6" s="1415"/>
      <c r="J6" s="1415"/>
      <c r="K6" s="1415"/>
      <c r="L6" s="1415"/>
      <c r="M6" s="1415"/>
      <c r="N6" s="1415"/>
      <c r="O6" s="428"/>
      <c r="P6" s="430"/>
    </row>
    <row r="7" spans="1:16" ht="27" customHeight="1">
      <c r="A7" s="1415"/>
      <c r="B7" s="1415"/>
      <c r="C7" s="1415"/>
      <c r="D7" s="1446" t="s">
        <v>195</v>
      </c>
      <c r="E7" s="1446" t="s">
        <v>196</v>
      </c>
      <c r="F7" s="1446"/>
      <c r="G7" s="1446"/>
      <c r="H7" s="1446" t="s">
        <v>197</v>
      </c>
      <c r="I7" s="1446" t="s">
        <v>123</v>
      </c>
      <c r="J7" s="1446" t="s">
        <v>198</v>
      </c>
      <c r="K7" s="1446" t="s">
        <v>125</v>
      </c>
      <c r="L7" s="1446" t="s">
        <v>126</v>
      </c>
      <c r="M7" s="1446" t="s">
        <v>127</v>
      </c>
      <c r="N7" s="1446" t="s">
        <v>128</v>
      </c>
      <c r="O7" s="429"/>
      <c r="P7" s="429"/>
    </row>
    <row r="8" spans="1:16" ht="18" customHeight="1">
      <c r="A8" s="1415"/>
      <c r="B8" s="1415"/>
      <c r="C8" s="1415"/>
      <c r="D8" s="1446"/>
      <c r="E8" s="1446" t="s">
        <v>37</v>
      </c>
      <c r="F8" s="1446" t="s">
        <v>7</v>
      </c>
      <c r="G8" s="1446"/>
      <c r="H8" s="1446"/>
      <c r="I8" s="1446"/>
      <c r="J8" s="1446"/>
      <c r="K8" s="1446"/>
      <c r="L8" s="1446"/>
      <c r="M8" s="1446"/>
      <c r="N8" s="1446"/>
      <c r="O8" s="1459"/>
      <c r="P8" s="1459"/>
    </row>
    <row r="9" spans="1:16" ht="26.25" customHeight="1">
      <c r="A9" s="1415"/>
      <c r="B9" s="1415"/>
      <c r="C9" s="1415"/>
      <c r="D9" s="1446"/>
      <c r="E9" s="1446"/>
      <c r="F9" s="877" t="s">
        <v>199</v>
      </c>
      <c r="G9" s="877" t="s">
        <v>200</v>
      </c>
      <c r="H9" s="1446"/>
      <c r="I9" s="1446"/>
      <c r="J9" s="1446"/>
      <c r="K9" s="1446"/>
      <c r="L9" s="1446"/>
      <c r="M9" s="1446"/>
      <c r="N9" s="1446"/>
      <c r="O9" s="431"/>
      <c r="P9" s="431"/>
    </row>
    <row r="10" spans="1:16" s="433" customFormat="1" ht="20.25" customHeight="1">
      <c r="A10" s="1458" t="s">
        <v>40</v>
      </c>
      <c r="B10" s="1458"/>
      <c r="C10" s="878">
        <v>1</v>
      </c>
      <c r="D10" s="878">
        <v>2</v>
      </c>
      <c r="E10" s="878">
        <v>3</v>
      </c>
      <c r="F10" s="878">
        <v>4</v>
      </c>
      <c r="G10" s="878">
        <v>5</v>
      </c>
      <c r="H10" s="878">
        <v>6</v>
      </c>
      <c r="I10" s="878">
        <v>7</v>
      </c>
      <c r="J10" s="878">
        <v>8</v>
      </c>
      <c r="K10" s="878">
        <v>9</v>
      </c>
      <c r="L10" s="878">
        <v>10</v>
      </c>
      <c r="M10" s="878">
        <v>11</v>
      </c>
      <c r="N10" s="878">
        <v>12</v>
      </c>
      <c r="O10" s="432"/>
      <c r="P10" s="432"/>
    </row>
    <row r="11" spans="1:16" ht="21" customHeight="1">
      <c r="A11" s="789" t="s">
        <v>0</v>
      </c>
      <c r="B11" s="811" t="s">
        <v>131</v>
      </c>
      <c r="C11" s="791">
        <f>+D11+E11+H11+I11+J11+K11+L11+M11+N11</f>
        <v>26417680</v>
      </c>
      <c r="D11" s="791">
        <f>+D12+D13</f>
        <v>9230705</v>
      </c>
      <c r="E11" s="791">
        <f>+F11+G11</f>
        <v>8231073</v>
      </c>
      <c r="F11" s="791">
        <f>+F12+F13</f>
        <v>211552</v>
      </c>
      <c r="G11" s="791">
        <f aca="true" t="shared" si="0" ref="G11:N11">+G12+G13</f>
        <v>8019521</v>
      </c>
      <c r="H11" s="791">
        <f t="shared" si="0"/>
        <v>1600</v>
      </c>
      <c r="I11" s="791">
        <f t="shared" si="0"/>
        <v>947153</v>
      </c>
      <c r="J11" s="791">
        <f t="shared" si="0"/>
        <v>4593190</v>
      </c>
      <c r="K11" s="791">
        <f t="shared" si="0"/>
        <v>4960</v>
      </c>
      <c r="L11" s="791">
        <f t="shared" si="0"/>
        <v>1000</v>
      </c>
      <c r="M11" s="791">
        <f t="shared" si="0"/>
        <v>0</v>
      </c>
      <c r="N11" s="791">
        <f t="shared" si="0"/>
        <v>3407999</v>
      </c>
      <c r="O11" s="430"/>
      <c r="P11" s="430"/>
    </row>
    <row r="12" spans="1:16" ht="21" customHeight="1">
      <c r="A12" s="789">
        <v>1</v>
      </c>
      <c r="B12" s="790" t="s">
        <v>132</v>
      </c>
      <c r="C12" s="791">
        <f aca="true" t="shared" si="1" ref="C12:C26">+D12+E12+H12+I12+J12+K12+L12+M12+N12</f>
        <v>13139639</v>
      </c>
      <c r="D12" s="791">
        <v>4102168</v>
      </c>
      <c r="E12" s="791">
        <f aca="true" t="shared" si="2" ref="E12:E26">+F12+G12</f>
        <v>6450751</v>
      </c>
      <c r="F12" s="791">
        <v>166226</v>
      </c>
      <c r="G12" s="791">
        <v>6284525</v>
      </c>
      <c r="H12" s="791"/>
      <c r="I12" s="791">
        <v>146932</v>
      </c>
      <c r="J12" s="791">
        <v>2357537</v>
      </c>
      <c r="K12" s="791">
        <v>0</v>
      </c>
      <c r="L12" s="791"/>
      <c r="M12" s="791"/>
      <c r="N12" s="791">
        <v>82251</v>
      </c>
      <c r="O12" s="429"/>
      <c r="P12" s="429"/>
    </row>
    <row r="13" spans="1:16" ht="21" customHeight="1">
      <c r="A13" s="789">
        <v>2</v>
      </c>
      <c r="B13" s="790" t="s">
        <v>133</v>
      </c>
      <c r="C13" s="791">
        <f t="shared" si="1"/>
        <v>13278041</v>
      </c>
      <c r="D13" s="791">
        <v>5128537</v>
      </c>
      <c r="E13" s="791">
        <f t="shared" si="2"/>
        <v>1780322</v>
      </c>
      <c r="F13" s="791">
        <v>45326</v>
      </c>
      <c r="G13" s="791">
        <v>1734996</v>
      </c>
      <c r="H13" s="791">
        <v>1600</v>
      </c>
      <c r="I13" s="791">
        <v>800221</v>
      </c>
      <c r="J13" s="791">
        <v>2235653</v>
      </c>
      <c r="K13" s="791">
        <v>4960</v>
      </c>
      <c r="L13" s="791">
        <v>1000</v>
      </c>
      <c r="M13" s="791"/>
      <c r="N13" s="791">
        <v>3325748</v>
      </c>
      <c r="O13" s="429"/>
      <c r="P13" s="429"/>
    </row>
    <row r="14" spans="1:16" ht="21" customHeight="1">
      <c r="A14" s="789" t="s">
        <v>1</v>
      </c>
      <c r="B14" s="790" t="s">
        <v>134</v>
      </c>
      <c r="C14" s="791">
        <f t="shared" si="1"/>
        <v>396095</v>
      </c>
      <c r="D14" s="791">
        <v>210789</v>
      </c>
      <c r="E14" s="791">
        <f t="shared" si="2"/>
        <v>57312</v>
      </c>
      <c r="F14" s="791">
        <v>0</v>
      </c>
      <c r="G14" s="791">
        <v>57312</v>
      </c>
      <c r="H14" s="791"/>
      <c r="I14" s="791">
        <v>1602</v>
      </c>
      <c r="J14" s="791">
        <v>126392</v>
      </c>
      <c r="K14" s="791">
        <v>0</v>
      </c>
      <c r="L14" s="791"/>
      <c r="M14" s="791"/>
      <c r="N14" s="791"/>
      <c r="O14" s="429"/>
      <c r="P14" s="429"/>
    </row>
    <row r="15" spans="1:16" ht="21" customHeight="1">
      <c r="A15" s="789" t="s">
        <v>9</v>
      </c>
      <c r="B15" s="790" t="s">
        <v>135</v>
      </c>
      <c r="C15" s="791">
        <f t="shared" si="1"/>
        <v>0</v>
      </c>
      <c r="D15" s="791">
        <v>0</v>
      </c>
      <c r="E15" s="791">
        <f t="shared" si="2"/>
        <v>0</v>
      </c>
      <c r="F15" s="791">
        <v>0</v>
      </c>
      <c r="G15" s="791">
        <v>0</v>
      </c>
      <c r="H15" s="791"/>
      <c r="I15" s="791"/>
      <c r="J15" s="791">
        <v>0</v>
      </c>
      <c r="K15" s="791">
        <v>0</v>
      </c>
      <c r="L15" s="791"/>
      <c r="M15" s="791"/>
      <c r="N15" s="791"/>
      <c r="O15" s="429"/>
      <c r="P15" s="429"/>
    </row>
    <row r="16" spans="1:16" ht="21" customHeight="1">
      <c r="A16" s="789" t="s">
        <v>136</v>
      </c>
      <c r="B16" s="790" t="s">
        <v>137</v>
      </c>
      <c r="C16" s="791">
        <f t="shared" si="1"/>
        <v>26021585</v>
      </c>
      <c r="D16" s="791">
        <f>+D17+D26</f>
        <v>9019916</v>
      </c>
      <c r="E16" s="791">
        <f t="shared" si="2"/>
        <v>8173761</v>
      </c>
      <c r="F16" s="791">
        <f>+F17+F26</f>
        <v>211552</v>
      </c>
      <c r="G16" s="791">
        <f aca="true" t="shared" si="3" ref="G16:N16">+G17+G26</f>
        <v>7962209</v>
      </c>
      <c r="H16" s="791">
        <f t="shared" si="3"/>
        <v>1600</v>
      </c>
      <c r="I16" s="791">
        <f t="shared" si="3"/>
        <v>945551</v>
      </c>
      <c r="J16" s="791">
        <f t="shared" si="3"/>
        <v>4466798</v>
      </c>
      <c r="K16" s="791">
        <f t="shared" si="3"/>
        <v>4960</v>
      </c>
      <c r="L16" s="791">
        <f t="shared" si="3"/>
        <v>1000</v>
      </c>
      <c r="M16" s="791">
        <f t="shared" si="3"/>
        <v>0</v>
      </c>
      <c r="N16" s="791">
        <f t="shared" si="3"/>
        <v>3407999</v>
      </c>
      <c r="O16" s="430"/>
      <c r="P16" s="430"/>
    </row>
    <row r="17" spans="1:16" ht="21" customHeight="1">
      <c r="A17" s="789" t="s">
        <v>52</v>
      </c>
      <c r="B17" s="790" t="s">
        <v>138</v>
      </c>
      <c r="C17" s="791">
        <f t="shared" si="1"/>
        <v>21378641</v>
      </c>
      <c r="D17" s="791">
        <f>+D18+D19+D20+D21+D22+D23+D24+D25</f>
        <v>7604700</v>
      </c>
      <c r="E17" s="791">
        <f t="shared" si="2"/>
        <v>5212687</v>
      </c>
      <c r="F17" s="791">
        <f>+F18+F19+F20+F21+F22+F23+F24+F25</f>
        <v>73928</v>
      </c>
      <c r="G17" s="791">
        <f aca="true" t="shared" si="4" ref="G17:N17">+G18+G19+G20+G21+G22+G23+G24+G25</f>
        <v>5138759</v>
      </c>
      <c r="H17" s="791">
        <f t="shared" si="4"/>
        <v>1600</v>
      </c>
      <c r="I17" s="791">
        <f t="shared" si="4"/>
        <v>899244</v>
      </c>
      <c r="J17" s="791">
        <f t="shared" si="4"/>
        <v>4246451</v>
      </c>
      <c r="K17" s="791">
        <f t="shared" si="4"/>
        <v>4960</v>
      </c>
      <c r="L17" s="791">
        <f t="shared" si="4"/>
        <v>1000</v>
      </c>
      <c r="M17" s="791">
        <f t="shared" si="4"/>
        <v>0</v>
      </c>
      <c r="N17" s="791">
        <f t="shared" si="4"/>
        <v>3407999</v>
      </c>
      <c r="O17" s="430"/>
      <c r="P17" s="428"/>
    </row>
    <row r="18" spans="1:16" ht="21" customHeight="1">
      <c r="A18" s="789" t="s">
        <v>54</v>
      </c>
      <c r="B18" s="790" t="s">
        <v>139</v>
      </c>
      <c r="C18" s="791">
        <f t="shared" si="1"/>
        <v>10725408</v>
      </c>
      <c r="D18" s="791">
        <v>3999348</v>
      </c>
      <c r="E18" s="791">
        <f t="shared" si="2"/>
        <v>1230835</v>
      </c>
      <c r="F18" s="791">
        <v>29337</v>
      </c>
      <c r="G18" s="791">
        <v>1201498</v>
      </c>
      <c r="H18" s="791">
        <v>1600</v>
      </c>
      <c r="I18" s="791">
        <v>569250</v>
      </c>
      <c r="J18" s="791">
        <v>1769917</v>
      </c>
      <c r="K18" s="791">
        <v>4960</v>
      </c>
      <c r="L18" s="791">
        <v>1000</v>
      </c>
      <c r="M18" s="791"/>
      <c r="N18" s="791">
        <v>3148498</v>
      </c>
      <c r="O18" s="429"/>
      <c r="P18" s="408"/>
    </row>
    <row r="19" spans="1:16" ht="21" customHeight="1">
      <c r="A19" s="789" t="s">
        <v>55</v>
      </c>
      <c r="B19" s="790" t="s">
        <v>140</v>
      </c>
      <c r="C19" s="791">
        <f t="shared" si="1"/>
        <v>96892</v>
      </c>
      <c r="D19" s="791">
        <v>42139</v>
      </c>
      <c r="E19" s="791">
        <f t="shared" si="2"/>
        <v>54753</v>
      </c>
      <c r="F19" s="791"/>
      <c r="G19" s="791">
        <v>54753</v>
      </c>
      <c r="H19" s="791"/>
      <c r="I19" s="791">
        <v>0</v>
      </c>
      <c r="J19" s="791">
        <v>0</v>
      </c>
      <c r="K19" s="791"/>
      <c r="L19" s="791"/>
      <c r="M19" s="791"/>
      <c r="N19" s="791">
        <v>0</v>
      </c>
      <c r="O19" s="429"/>
      <c r="P19" s="408"/>
    </row>
    <row r="20" spans="1:16" ht="21" customHeight="1">
      <c r="A20" s="789" t="s">
        <v>141</v>
      </c>
      <c r="B20" s="790" t="s">
        <v>201</v>
      </c>
      <c r="C20" s="791">
        <f t="shared" si="1"/>
        <v>0</v>
      </c>
      <c r="D20" s="791">
        <v>0</v>
      </c>
      <c r="E20" s="791">
        <f t="shared" si="2"/>
        <v>0</v>
      </c>
      <c r="F20" s="791"/>
      <c r="G20" s="791"/>
      <c r="H20" s="791"/>
      <c r="I20" s="791">
        <v>0</v>
      </c>
      <c r="J20" s="791">
        <v>0</v>
      </c>
      <c r="K20" s="791"/>
      <c r="L20" s="791"/>
      <c r="M20" s="791"/>
      <c r="N20" s="791">
        <v>0</v>
      </c>
      <c r="O20" s="429"/>
      <c r="P20" s="408"/>
    </row>
    <row r="21" spans="1:16" ht="15.75">
      <c r="A21" s="789" t="s">
        <v>143</v>
      </c>
      <c r="B21" s="790" t="s">
        <v>142</v>
      </c>
      <c r="C21" s="791">
        <f t="shared" si="1"/>
        <v>8059361</v>
      </c>
      <c r="D21" s="791">
        <v>3042341</v>
      </c>
      <c r="E21" s="791">
        <f t="shared" si="2"/>
        <v>2330112</v>
      </c>
      <c r="F21" s="791">
        <v>44591</v>
      </c>
      <c r="G21" s="791">
        <v>2285521</v>
      </c>
      <c r="H21" s="791"/>
      <c r="I21" s="791">
        <v>329123</v>
      </c>
      <c r="J21" s="791">
        <v>2108884</v>
      </c>
      <c r="K21" s="791">
        <v>0</v>
      </c>
      <c r="L21" s="791"/>
      <c r="M21" s="791"/>
      <c r="N21" s="791">
        <v>248901</v>
      </c>
      <c r="O21" s="429"/>
      <c r="P21" s="408"/>
    </row>
    <row r="22" spans="1:16" ht="21" customHeight="1">
      <c r="A22" s="789" t="s">
        <v>145</v>
      </c>
      <c r="B22" s="790" t="s">
        <v>144</v>
      </c>
      <c r="C22" s="791">
        <f t="shared" si="1"/>
        <v>1895193</v>
      </c>
      <c r="D22" s="791">
        <v>179921</v>
      </c>
      <c r="E22" s="791">
        <f t="shared" si="2"/>
        <v>1551990</v>
      </c>
      <c r="F22" s="791"/>
      <c r="G22" s="791">
        <v>1551990</v>
      </c>
      <c r="H22" s="791"/>
      <c r="I22" s="791">
        <v>0</v>
      </c>
      <c r="J22" s="791">
        <v>163282</v>
      </c>
      <c r="K22" s="791"/>
      <c r="L22" s="791"/>
      <c r="M22" s="791"/>
      <c r="N22" s="791"/>
      <c r="O22" s="429"/>
      <c r="P22" s="408"/>
    </row>
    <row r="23" spans="1:16" ht="21" customHeight="1">
      <c r="A23" s="789" t="s">
        <v>147</v>
      </c>
      <c r="B23" s="790" t="s">
        <v>146</v>
      </c>
      <c r="C23" s="791">
        <f t="shared" si="1"/>
        <v>127030</v>
      </c>
      <c r="D23" s="791">
        <v>127030</v>
      </c>
      <c r="E23" s="791">
        <f t="shared" si="2"/>
        <v>0</v>
      </c>
      <c r="F23" s="791"/>
      <c r="G23" s="791">
        <v>0</v>
      </c>
      <c r="H23" s="791"/>
      <c r="I23" s="791">
        <v>0</v>
      </c>
      <c r="J23" s="791">
        <v>0</v>
      </c>
      <c r="K23" s="791"/>
      <c r="L23" s="791"/>
      <c r="M23" s="791"/>
      <c r="N23" s="791"/>
      <c r="O23" s="429"/>
      <c r="P23" s="408"/>
    </row>
    <row r="24" spans="1:16" ht="25.5">
      <c r="A24" s="789" t="s">
        <v>149</v>
      </c>
      <c r="B24" s="792" t="s">
        <v>148</v>
      </c>
      <c r="C24" s="791">
        <f t="shared" si="1"/>
        <v>0</v>
      </c>
      <c r="D24" s="791">
        <v>0</v>
      </c>
      <c r="E24" s="791">
        <f t="shared" si="2"/>
        <v>0</v>
      </c>
      <c r="F24" s="791"/>
      <c r="G24" s="791">
        <v>0</v>
      </c>
      <c r="H24" s="791"/>
      <c r="I24" s="791"/>
      <c r="J24" s="791">
        <v>0</v>
      </c>
      <c r="K24" s="791"/>
      <c r="L24" s="791"/>
      <c r="M24" s="791"/>
      <c r="N24" s="791"/>
      <c r="O24" s="429"/>
      <c r="P24" s="408"/>
    </row>
    <row r="25" spans="1:16" ht="21" customHeight="1">
      <c r="A25" s="789" t="s">
        <v>185</v>
      </c>
      <c r="B25" s="790" t="s">
        <v>150</v>
      </c>
      <c r="C25" s="791">
        <f t="shared" si="1"/>
        <v>474757</v>
      </c>
      <c r="D25" s="791">
        <v>213921</v>
      </c>
      <c r="E25" s="791">
        <f t="shared" si="2"/>
        <v>44997</v>
      </c>
      <c r="F25" s="791"/>
      <c r="G25" s="791">
        <v>44997</v>
      </c>
      <c r="H25" s="791"/>
      <c r="I25" s="791">
        <v>871</v>
      </c>
      <c r="J25" s="791">
        <v>204368</v>
      </c>
      <c r="K25" s="791"/>
      <c r="L25" s="791"/>
      <c r="M25" s="791"/>
      <c r="N25" s="791">
        <v>10600</v>
      </c>
      <c r="O25" s="429"/>
      <c r="P25" s="408"/>
    </row>
    <row r="26" spans="1:16" ht="21" customHeight="1">
      <c r="A26" s="789" t="s">
        <v>53</v>
      </c>
      <c r="B26" s="790" t="s">
        <v>151</v>
      </c>
      <c r="C26" s="791">
        <f t="shared" si="1"/>
        <v>4642944</v>
      </c>
      <c r="D26" s="791">
        <v>1415216</v>
      </c>
      <c r="E26" s="791">
        <f t="shared" si="2"/>
        <v>2961074</v>
      </c>
      <c r="F26" s="791">
        <v>137624</v>
      </c>
      <c r="G26" s="791">
        <v>2823450</v>
      </c>
      <c r="H26" s="791"/>
      <c r="I26" s="791">
        <v>46307</v>
      </c>
      <c r="J26" s="791">
        <v>220347</v>
      </c>
      <c r="K26" s="791">
        <v>0</v>
      </c>
      <c r="L26" s="791"/>
      <c r="M26" s="791"/>
      <c r="N26" s="791">
        <v>0</v>
      </c>
      <c r="O26" s="430"/>
      <c r="P26" s="428"/>
    </row>
    <row r="27" spans="1:16" ht="30.75" customHeight="1">
      <c r="A27" s="812" t="s">
        <v>545</v>
      </c>
      <c r="B27" s="879" t="s">
        <v>793</v>
      </c>
      <c r="C27" s="829">
        <f>(C18+C19+C20)/C17</f>
        <v>0.5062202036135037</v>
      </c>
      <c r="D27" s="829">
        <f aca="true" t="shared" si="5" ref="D27:N27">(D18+D19+D20)/D17</f>
        <v>0.5314459479006404</v>
      </c>
      <c r="E27" s="829">
        <f t="shared" si="5"/>
        <v>0.24662673972175964</v>
      </c>
      <c r="F27" s="829">
        <f t="shared" si="5"/>
        <v>0.39683205280813766</v>
      </c>
      <c r="G27" s="829">
        <f t="shared" si="5"/>
        <v>0.2444658330931651</v>
      </c>
      <c r="H27" s="829">
        <f t="shared" si="5"/>
        <v>1</v>
      </c>
      <c r="I27" s="829">
        <f t="shared" si="5"/>
        <v>0.6330317466672004</v>
      </c>
      <c r="J27" s="829">
        <f t="shared" si="5"/>
        <v>0.41679911059847385</v>
      </c>
      <c r="K27" s="829">
        <f t="shared" si="5"/>
        <v>1</v>
      </c>
      <c r="L27" s="829">
        <f t="shared" si="5"/>
        <v>1</v>
      </c>
      <c r="M27" s="829" t="e">
        <f t="shared" si="5"/>
        <v>#DIV/0!</v>
      </c>
      <c r="N27" s="829">
        <f t="shared" si="5"/>
        <v>0.9238553180326637</v>
      </c>
      <c r="O27" s="429"/>
      <c r="P27" s="408"/>
    </row>
    <row r="28" spans="1:14" ht="15">
      <c r="A28" s="793"/>
      <c r="B28" s="794"/>
      <c r="C28" s="795">
        <f>+C11-(C14+C15+C16)</f>
        <v>0</v>
      </c>
      <c r="D28" s="795">
        <f aca="true" t="shared" si="6" ref="D28:N28">+D11-(D14+D15+D16)</f>
        <v>0</v>
      </c>
      <c r="E28" s="795">
        <f t="shared" si="6"/>
        <v>0</v>
      </c>
      <c r="F28" s="795">
        <f t="shared" si="6"/>
        <v>0</v>
      </c>
      <c r="G28" s="795">
        <f t="shared" si="6"/>
        <v>0</v>
      </c>
      <c r="H28" s="795">
        <f t="shared" si="6"/>
        <v>0</v>
      </c>
      <c r="I28" s="795">
        <f t="shared" si="6"/>
        <v>0</v>
      </c>
      <c r="J28" s="795">
        <f t="shared" si="6"/>
        <v>0</v>
      </c>
      <c r="K28" s="795">
        <f t="shared" si="6"/>
        <v>0</v>
      </c>
      <c r="L28" s="795">
        <f t="shared" si="6"/>
        <v>0</v>
      </c>
      <c r="M28" s="795">
        <f t="shared" si="6"/>
        <v>0</v>
      </c>
      <c r="N28" s="795">
        <f t="shared" si="6"/>
        <v>0</v>
      </c>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25" right="0.25"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3"/>
  <sheetViews>
    <sheetView showZeros="0" view="pageBreakPreview" zoomScale="60" zoomScaleNormal="80" zoomScalePageLayoutView="0" workbookViewId="0" topLeftCell="A5">
      <selection activeCell="I27" sqref="I27"/>
    </sheetView>
  </sheetViews>
  <sheetFormatPr defaultColWidth="9.00390625" defaultRowHeight="15.75"/>
  <cols>
    <col min="1" max="1" width="4.25390625" style="410" customWidth="1"/>
    <col min="2" max="2" width="46.875" style="410" customWidth="1"/>
    <col min="3" max="3" width="39.50390625" style="410" customWidth="1"/>
    <col min="4" max="4" width="15.25390625" style="410" customWidth="1"/>
    <col min="5" max="16384" width="9.00390625" style="410" customWidth="1"/>
  </cols>
  <sheetData>
    <row r="1" spans="1:3" s="421" customFormat="1" ht="36" customHeight="1">
      <c r="A1" s="1449" t="s">
        <v>203</v>
      </c>
      <c r="B1" s="1450"/>
      <c r="C1" s="1450"/>
    </row>
    <row r="2" spans="1:3" s="424" customFormat="1" ht="21.75" customHeight="1">
      <c r="A2" s="1463" t="s">
        <v>70</v>
      </c>
      <c r="B2" s="1464"/>
      <c r="C2" s="818" t="s">
        <v>794</v>
      </c>
    </row>
    <row r="3" spans="1:3" s="424" customFormat="1" ht="24.75" customHeight="1">
      <c r="A3" s="1465" t="s">
        <v>6</v>
      </c>
      <c r="B3" s="1466"/>
      <c r="C3" s="796">
        <v>1</v>
      </c>
    </row>
    <row r="4" spans="1:5" ht="21" customHeight="1">
      <c r="A4" s="819" t="s">
        <v>52</v>
      </c>
      <c r="B4" s="797" t="s">
        <v>559</v>
      </c>
      <c r="C4" s="791">
        <f>+SUM(C5:C11)</f>
        <v>1895193</v>
      </c>
      <c r="D4" s="961">
        <f>+'03'!C22</f>
        <v>1895193</v>
      </c>
      <c r="E4" s="968" t="str">
        <f>+IF(D4=C4,"Đ","S")</f>
        <v>Đ</v>
      </c>
    </row>
    <row r="5" spans="1:5" s="26" customFormat="1" ht="21" customHeight="1">
      <c r="A5" s="819" t="s">
        <v>54</v>
      </c>
      <c r="B5" s="797" t="s">
        <v>152</v>
      </c>
      <c r="C5" s="969">
        <v>122220</v>
      </c>
      <c r="D5" s="961"/>
      <c r="E5" s="968"/>
    </row>
    <row r="6" spans="1:5" s="26" customFormat="1" ht="21" customHeight="1">
      <c r="A6" s="819" t="s">
        <v>55</v>
      </c>
      <c r="B6" s="797" t="s">
        <v>153</v>
      </c>
      <c r="C6" s="969">
        <v>1528417</v>
      </c>
      <c r="D6" s="961"/>
      <c r="E6" s="968"/>
    </row>
    <row r="7" spans="1:5" s="26" customFormat="1" ht="21" customHeight="1">
      <c r="A7" s="819" t="s">
        <v>141</v>
      </c>
      <c r="B7" s="797" t="s">
        <v>154</v>
      </c>
      <c r="C7" s="969">
        <v>244556</v>
      </c>
      <c r="D7" s="961"/>
      <c r="E7" s="968"/>
    </row>
    <row r="8" spans="1:5" s="26" customFormat="1" ht="21" customHeight="1">
      <c r="A8" s="819" t="s">
        <v>143</v>
      </c>
      <c r="B8" s="797" t="s">
        <v>155</v>
      </c>
      <c r="C8" s="970"/>
      <c r="D8" s="961"/>
      <c r="E8" s="968"/>
    </row>
    <row r="9" spans="1:5" s="26" customFormat="1" ht="21" customHeight="1">
      <c r="A9" s="819" t="s">
        <v>145</v>
      </c>
      <c r="B9" s="797" t="s">
        <v>156</v>
      </c>
      <c r="C9" s="970"/>
      <c r="D9" s="961"/>
      <c r="E9" s="968"/>
    </row>
    <row r="10" spans="1:5" s="26" customFormat="1" ht="21" customHeight="1">
      <c r="A10" s="819" t="s">
        <v>147</v>
      </c>
      <c r="B10" s="797" t="s">
        <v>157</v>
      </c>
      <c r="C10" s="970"/>
      <c r="D10" s="961"/>
      <c r="E10" s="968"/>
    </row>
    <row r="11" spans="1:5" s="26" customFormat="1" ht="21" customHeight="1">
      <c r="A11" s="819" t="s">
        <v>149</v>
      </c>
      <c r="B11" s="797" t="s">
        <v>159</v>
      </c>
      <c r="C11" s="970"/>
      <c r="D11" s="961"/>
      <c r="E11" s="968"/>
    </row>
    <row r="12" spans="1:5" s="425" customFormat="1" ht="21" customHeight="1">
      <c r="A12" s="819" t="s">
        <v>53</v>
      </c>
      <c r="B12" s="797" t="s">
        <v>555</v>
      </c>
      <c r="C12" s="791">
        <f>+C13+C14</f>
        <v>127030</v>
      </c>
      <c r="D12" s="961">
        <f>+'03'!C23</f>
        <v>127030</v>
      </c>
      <c r="E12" s="968" t="str">
        <f>+IF(D12=C12,"Đ","S")</f>
        <v>Đ</v>
      </c>
    </row>
    <row r="13" spans="1:5" s="26" customFormat="1" ht="21" customHeight="1">
      <c r="A13" s="819" t="s">
        <v>56</v>
      </c>
      <c r="B13" s="797" t="s">
        <v>158</v>
      </c>
      <c r="C13" s="969">
        <v>127030</v>
      </c>
      <c r="D13" s="961"/>
      <c r="E13" s="968"/>
    </row>
    <row r="14" spans="1:5" ht="21" customHeight="1">
      <c r="A14" s="819" t="s">
        <v>57</v>
      </c>
      <c r="B14" s="797" t="s">
        <v>159</v>
      </c>
      <c r="C14" s="791"/>
      <c r="D14" s="961"/>
      <c r="E14" s="968"/>
    </row>
    <row r="15" spans="1:5" ht="21" customHeight="1">
      <c r="A15" s="819" t="s">
        <v>58</v>
      </c>
      <c r="B15" s="798" t="s">
        <v>150</v>
      </c>
      <c r="C15" s="791">
        <f>+C16+C17+C18</f>
        <v>474757</v>
      </c>
      <c r="D15" s="961">
        <f>+'03'!C25</f>
        <v>474757</v>
      </c>
      <c r="E15" s="968" t="str">
        <f>+IF(D15=C15,"Đ","S")</f>
        <v>Đ</v>
      </c>
    </row>
    <row r="16" spans="1:5" ht="21" customHeight="1">
      <c r="A16" s="819" t="s">
        <v>160</v>
      </c>
      <c r="B16" s="797" t="s">
        <v>188</v>
      </c>
      <c r="C16" s="969">
        <v>164146</v>
      </c>
      <c r="D16" s="961"/>
      <c r="E16" s="968"/>
    </row>
    <row r="17" spans="1:5" s="26" customFormat="1" ht="30">
      <c r="A17" s="819" t="s">
        <v>162</v>
      </c>
      <c r="B17" s="797" t="s">
        <v>163</v>
      </c>
      <c r="C17" s="969">
        <v>299986</v>
      </c>
      <c r="D17" s="961"/>
      <c r="E17" s="968"/>
    </row>
    <row r="18" spans="1:5" s="26" customFormat="1" ht="21" customHeight="1">
      <c r="A18" s="819" t="s">
        <v>164</v>
      </c>
      <c r="B18" s="797" t="s">
        <v>165</v>
      </c>
      <c r="C18" s="969">
        <v>10625</v>
      </c>
      <c r="D18" s="961"/>
      <c r="E18" s="968"/>
    </row>
    <row r="19" spans="1:5" s="26" customFormat="1" ht="21" customHeight="1">
      <c r="A19" s="819" t="s">
        <v>73</v>
      </c>
      <c r="B19" s="797" t="s">
        <v>560</v>
      </c>
      <c r="C19" s="791">
        <f>+SUM(C20:C25)</f>
        <v>96892</v>
      </c>
      <c r="D19" s="961">
        <f>+'03'!C19</f>
        <v>96892</v>
      </c>
      <c r="E19" s="968" t="str">
        <f>+IF(D19=C19,"Đ","S")</f>
        <v>Đ</v>
      </c>
    </row>
    <row r="20" spans="1:5" s="26" customFormat="1" ht="21" customHeight="1">
      <c r="A20" s="819" t="s">
        <v>166</v>
      </c>
      <c r="B20" s="797" t="s">
        <v>167</v>
      </c>
      <c r="C20" s="969">
        <v>58106</v>
      </c>
      <c r="D20" s="961"/>
      <c r="E20" s="968"/>
    </row>
    <row r="21" spans="1:5" s="26" customFormat="1" ht="21" customHeight="1">
      <c r="A21" s="819" t="s">
        <v>168</v>
      </c>
      <c r="B21" s="797" t="s">
        <v>169</v>
      </c>
      <c r="C21" s="969">
        <v>27827</v>
      </c>
      <c r="D21" s="961"/>
      <c r="E21" s="968"/>
    </row>
    <row r="22" spans="1:5" s="26" customFormat="1" ht="21" customHeight="1">
      <c r="A22" s="819" t="s">
        <v>170</v>
      </c>
      <c r="B22" s="797" t="s">
        <v>171</v>
      </c>
      <c r="C22" s="969">
        <v>250</v>
      </c>
      <c r="D22" s="961"/>
      <c r="E22" s="968"/>
    </row>
    <row r="23" spans="1:5" s="26" customFormat="1" ht="21" customHeight="1">
      <c r="A23" s="819" t="s">
        <v>172</v>
      </c>
      <c r="B23" s="797" t="s">
        <v>155</v>
      </c>
      <c r="C23" s="969">
        <v>10709</v>
      </c>
      <c r="D23" s="961"/>
      <c r="E23" s="968"/>
    </row>
    <row r="24" spans="1:5" s="26" customFormat="1" ht="21" customHeight="1">
      <c r="A24" s="819" t="s">
        <v>173</v>
      </c>
      <c r="B24" s="797" t="s">
        <v>202</v>
      </c>
      <c r="C24" s="970"/>
      <c r="D24" s="961"/>
      <c r="E24" s="968"/>
    </row>
    <row r="25" spans="1:5" s="26" customFormat="1" ht="21" customHeight="1">
      <c r="A25" s="819" t="s">
        <v>174</v>
      </c>
      <c r="B25" s="797" t="s">
        <v>175</v>
      </c>
      <c r="C25" s="970"/>
      <c r="D25" s="961"/>
      <c r="E25" s="968"/>
    </row>
    <row r="26" spans="1:5" s="26" customFormat="1" ht="21" customHeight="1">
      <c r="A26" s="819" t="s">
        <v>74</v>
      </c>
      <c r="B26" s="797" t="s">
        <v>558</v>
      </c>
      <c r="C26" s="791">
        <f>+C27+C28+C29</f>
        <v>4642944</v>
      </c>
      <c r="D26" s="961">
        <f>+'03'!C26</f>
        <v>4642944</v>
      </c>
      <c r="E26" s="968" t="str">
        <f>+IF(D26=C26,"Đ","S")</f>
        <v>Đ</v>
      </c>
    </row>
    <row r="27" spans="1:4" s="26" customFormat="1" ht="21" customHeight="1">
      <c r="A27" s="819" t="s">
        <v>176</v>
      </c>
      <c r="B27" s="797" t="s">
        <v>167</v>
      </c>
      <c r="C27" s="969">
        <v>3901577</v>
      </c>
      <c r="D27" s="961"/>
    </row>
    <row r="28" spans="1:4" ht="21" customHeight="1">
      <c r="A28" s="819" t="s">
        <v>177</v>
      </c>
      <c r="B28" s="797" t="s">
        <v>169</v>
      </c>
      <c r="C28" s="970"/>
      <c r="D28" s="961"/>
    </row>
    <row r="29" spans="1:4" s="26" customFormat="1" ht="21" customHeight="1">
      <c r="A29" s="819" t="s">
        <v>178</v>
      </c>
      <c r="B29" s="797" t="s">
        <v>179</v>
      </c>
      <c r="C29" s="969">
        <v>741367</v>
      </c>
      <c r="D29" s="961"/>
    </row>
    <row r="30" spans="1:3" s="424" customFormat="1" ht="27" customHeight="1">
      <c r="A30" s="1461"/>
      <c r="B30" s="1461"/>
      <c r="C30" s="830" t="str">
        <f>'Thong tin'!B8</f>
        <v>Trà Vinh, ngày 03 tháng 8 năm 2016</v>
      </c>
    </row>
    <row r="31" spans="1:3" s="424" customFormat="1" ht="15.75" customHeight="1">
      <c r="A31" s="1462" t="s">
        <v>180</v>
      </c>
      <c r="B31" s="1462"/>
      <c r="C31" s="821" t="str">
        <f>'Thong tin'!B7</f>
        <v>PHÓ CỤC TRƯỞNG</v>
      </c>
    </row>
    <row r="32" spans="1:3" s="437" customFormat="1" ht="18.75">
      <c r="A32" s="480"/>
      <c r="B32" s="481"/>
      <c r="C32" s="482"/>
    </row>
    <row r="33" spans="1:3" s="424" customFormat="1" ht="15.75" customHeight="1">
      <c r="A33" s="480"/>
      <c r="B33" s="483"/>
      <c r="C33" s="480"/>
    </row>
    <row r="34" spans="1:3" s="424" customFormat="1" ht="15.75" customHeight="1">
      <c r="A34" s="480"/>
      <c r="B34" s="483"/>
      <c r="C34" s="480"/>
    </row>
    <row r="35" spans="1:3" s="424" customFormat="1" ht="15.75" customHeight="1">
      <c r="A35" s="480"/>
      <c r="B35" s="484"/>
      <c r="C35" s="482"/>
    </row>
    <row r="36" spans="1:3" s="424" customFormat="1" ht="15.75" customHeight="1">
      <c r="A36" s="480"/>
      <c r="B36" s="483"/>
      <c r="C36" s="480"/>
    </row>
    <row r="37" spans="1:3" s="424" customFormat="1" ht="18.75" hidden="1">
      <c r="A37" s="485" t="s">
        <v>47</v>
      </c>
      <c r="B37" s="486"/>
      <c r="C37" s="486"/>
    </row>
    <row r="38" spans="1:3" s="424" customFormat="1" ht="18.75" hidden="1">
      <c r="A38" s="480"/>
      <c r="B38" s="480" t="s">
        <v>50</v>
      </c>
      <c r="C38" s="480"/>
    </row>
    <row r="39" spans="1:3" s="424" customFormat="1" ht="18.75" hidden="1">
      <c r="A39" s="480"/>
      <c r="B39" s="480" t="s">
        <v>64</v>
      </c>
      <c r="C39" s="480"/>
    </row>
    <row r="40" spans="1:3" s="424" customFormat="1" ht="18.75" hidden="1">
      <c r="A40" s="480"/>
      <c r="B40" s="480" t="s">
        <v>62</v>
      </c>
      <c r="C40" s="480"/>
    </row>
    <row r="41" spans="1:3" s="424" customFormat="1" ht="18.75" hidden="1">
      <c r="A41" s="480"/>
      <c r="B41" s="480" t="s">
        <v>65</v>
      </c>
      <c r="C41" s="480"/>
    </row>
    <row r="42" spans="1:3" s="424" customFormat="1" ht="18.75">
      <c r="A42" s="480"/>
      <c r="B42" s="480"/>
      <c r="C42" s="480"/>
    </row>
    <row r="43" spans="1:3" s="424" customFormat="1" ht="18.75">
      <c r="A43" s="1456" t="str">
        <f>'Thong tin'!B5</f>
        <v>Nhan Quốc Hải</v>
      </c>
      <c r="B43" s="1456"/>
      <c r="C43" s="479" t="str">
        <f>'Thong tin'!B6</f>
        <v>Trần Việt Hồng</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90" zoomScaleNormal="85" zoomScaleSheetLayoutView="90" zoomScalePageLayoutView="0" workbookViewId="0" topLeftCell="A1">
      <selection activeCell="J27" sqref="J27"/>
    </sheetView>
  </sheetViews>
  <sheetFormatPr defaultColWidth="9.00390625" defaultRowHeight="15.75"/>
  <cols>
    <col min="1" max="1" width="3.625" style="421" customWidth="1"/>
    <col min="2" max="2" width="17.875" style="387" customWidth="1"/>
    <col min="3" max="3" width="11.75390625" style="387" customWidth="1"/>
    <col min="4" max="4" width="10.50390625" style="387" customWidth="1"/>
    <col min="5" max="5" width="8.375" style="387" customWidth="1"/>
    <col min="6" max="6" width="7.625" style="387" customWidth="1"/>
    <col min="7" max="7" width="8.625" style="387" customWidth="1"/>
    <col min="8" max="9" width="7.625" style="387" customWidth="1"/>
    <col min="10" max="10" width="10.75390625" style="387" customWidth="1"/>
    <col min="11" max="11" width="7.125" style="387" customWidth="1"/>
    <col min="12" max="12" width="8.125" style="387" customWidth="1"/>
    <col min="13" max="13" width="7.125" style="387" customWidth="1"/>
    <col min="14" max="15" width="7.625" style="387" customWidth="1"/>
    <col min="16" max="16384" width="9.00390625" style="387" customWidth="1"/>
  </cols>
  <sheetData>
    <row r="1" spans="1:17" ht="24.75" customHeight="1">
      <c r="A1" s="1483" t="s">
        <v>32</v>
      </c>
      <c r="B1" s="1483"/>
      <c r="C1" s="831"/>
      <c r="D1" s="1484" t="s">
        <v>193</v>
      </c>
      <c r="E1" s="1484"/>
      <c r="F1" s="1484"/>
      <c r="G1" s="1484"/>
      <c r="H1" s="1484"/>
      <c r="I1" s="1484"/>
      <c r="J1" s="1484"/>
      <c r="K1" s="1484"/>
      <c r="L1" s="1483" t="s">
        <v>547</v>
      </c>
      <c r="M1" s="1483"/>
      <c r="N1" s="1483"/>
      <c r="O1" s="1483"/>
      <c r="P1" s="408"/>
      <c r="Q1" s="408"/>
    </row>
    <row r="2" spans="1:17" ht="16.5" customHeight="1">
      <c r="A2" s="1483" t="s">
        <v>339</v>
      </c>
      <c r="B2" s="1483"/>
      <c r="C2" s="1483"/>
      <c r="D2" s="1484" t="s">
        <v>182</v>
      </c>
      <c r="E2" s="1484"/>
      <c r="F2" s="1484"/>
      <c r="G2" s="1484"/>
      <c r="H2" s="1484"/>
      <c r="I2" s="1484"/>
      <c r="J2" s="1484"/>
      <c r="K2" s="1484"/>
      <c r="L2" s="1483" t="str">
        <f>'Thong tin'!B4</f>
        <v>CTHADS TRÀ VINH</v>
      </c>
      <c r="M2" s="1483"/>
      <c r="N2" s="1483"/>
      <c r="O2" s="1483"/>
      <c r="P2" s="408"/>
      <c r="Q2" s="411"/>
    </row>
    <row r="3" spans="1:17" ht="16.5" customHeight="1">
      <c r="A3" s="1483" t="s">
        <v>340</v>
      </c>
      <c r="B3" s="1483"/>
      <c r="C3" s="832"/>
      <c r="D3" s="1485" t="str">
        <f>'Thong tin'!B3</f>
        <v>10  tháng / năm 2016</v>
      </c>
      <c r="E3" s="1485"/>
      <c r="F3" s="1485"/>
      <c r="G3" s="1485"/>
      <c r="H3" s="1485"/>
      <c r="I3" s="1485"/>
      <c r="J3" s="1485"/>
      <c r="K3" s="1485"/>
      <c r="L3" s="1483" t="s">
        <v>789</v>
      </c>
      <c r="M3" s="1483"/>
      <c r="N3" s="1483"/>
      <c r="O3" s="1483"/>
      <c r="P3" s="408"/>
      <c r="Q3" s="429"/>
    </row>
    <row r="4" spans="1:17" ht="16.5" customHeight="1">
      <c r="A4" s="833" t="s">
        <v>119</v>
      </c>
      <c r="B4" s="834"/>
      <c r="C4" s="832"/>
      <c r="D4" s="834"/>
      <c r="E4" s="834"/>
      <c r="F4" s="832"/>
      <c r="G4" s="835"/>
      <c r="H4" s="835"/>
      <c r="I4" s="835"/>
      <c r="J4" s="832"/>
      <c r="K4" s="834"/>
      <c r="L4" s="1483" t="s">
        <v>404</v>
      </c>
      <c r="M4" s="1483"/>
      <c r="N4" s="1483"/>
      <c r="O4" s="1483"/>
      <c r="P4" s="408"/>
      <c r="Q4" s="429"/>
    </row>
    <row r="5" spans="1:17" ht="16.5" customHeight="1">
      <c r="A5" s="836"/>
      <c r="B5" s="832"/>
      <c r="C5" s="832"/>
      <c r="D5" s="832"/>
      <c r="E5" s="832"/>
      <c r="F5" s="837"/>
      <c r="G5" s="838"/>
      <c r="H5" s="838"/>
      <c r="I5" s="838"/>
      <c r="J5" s="837"/>
      <c r="K5" s="839"/>
      <c r="L5" s="839"/>
      <c r="M5" s="839" t="s">
        <v>194</v>
      </c>
      <c r="N5" s="832"/>
      <c r="O5" s="832"/>
      <c r="P5" s="408"/>
      <c r="Q5" s="429"/>
    </row>
    <row r="6" spans="1:17" ht="18.75" customHeight="1">
      <c r="A6" s="1486" t="s">
        <v>69</v>
      </c>
      <c r="B6" s="1487"/>
      <c r="C6" s="1471" t="s">
        <v>38</v>
      </c>
      <c r="D6" s="1471" t="s">
        <v>335</v>
      </c>
      <c r="E6" s="1473"/>
      <c r="F6" s="1473"/>
      <c r="G6" s="1473"/>
      <c r="H6" s="1473"/>
      <c r="I6" s="1473"/>
      <c r="J6" s="1473"/>
      <c r="K6" s="1473"/>
      <c r="L6" s="1473"/>
      <c r="M6" s="1473"/>
      <c r="N6" s="1473"/>
      <c r="O6" s="1474"/>
      <c r="P6" s="428"/>
      <c r="Q6" s="430"/>
    </row>
    <row r="7" spans="1:17" ht="20.25" customHeight="1">
      <c r="A7" s="1488"/>
      <c r="B7" s="1489"/>
      <c r="C7" s="1472"/>
      <c r="D7" s="1475" t="s">
        <v>120</v>
      </c>
      <c r="E7" s="1477" t="s">
        <v>121</v>
      </c>
      <c r="F7" s="1478"/>
      <c r="G7" s="1479"/>
      <c r="H7" s="1467" t="s">
        <v>122</v>
      </c>
      <c r="I7" s="1467" t="s">
        <v>123</v>
      </c>
      <c r="J7" s="1467" t="s">
        <v>198</v>
      </c>
      <c r="K7" s="1467" t="s">
        <v>125</v>
      </c>
      <c r="L7" s="1467" t="s">
        <v>126</v>
      </c>
      <c r="M7" s="1467" t="s">
        <v>127</v>
      </c>
      <c r="N7" s="1467" t="s">
        <v>183</v>
      </c>
      <c r="O7" s="1467" t="s">
        <v>128</v>
      </c>
      <c r="P7" s="429"/>
      <c r="Q7" s="429"/>
    </row>
    <row r="8" spans="1:17" ht="21.75" customHeight="1">
      <c r="A8" s="1488"/>
      <c r="B8" s="1489"/>
      <c r="C8" s="1472"/>
      <c r="D8" s="1475"/>
      <c r="E8" s="1480" t="s">
        <v>37</v>
      </c>
      <c r="F8" s="1481" t="s">
        <v>7</v>
      </c>
      <c r="G8" s="1482"/>
      <c r="H8" s="1467"/>
      <c r="I8" s="1467"/>
      <c r="J8" s="1467"/>
      <c r="K8" s="1467"/>
      <c r="L8" s="1467"/>
      <c r="M8" s="1467"/>
      <c r="N8" s="1467"/>
      <c r="O8" s="1467"/>
      <c r="P8" s="1459"/>
      <c r="Q8" s="1459"/>
    </row>
    <row r="9" spans="1:17" ht="21.75" customHeight="1">
      <c r="A9" s="1490"/>
      <c r="B9" s="1491"/>
      <c r="C9" s="1472"/>
      <c r="D9" s="1476"/>
      <c r="E9" s="1468"/>
      <c r="F9" s="840" t="s">
        <v>199</v>
      </c>
      <c r="G9" s="841" t="s">
        <v>200</v>
      </c>
      <c r="H9" s="1468"/>
      <c r="I9" s="1468"/>
      <c r="J9" s="1468"/>
      <c r="K9" s="1468"/>
      <c r="L9" s="1468"/>
      <c r="M9" s="1468"/>
      <c r="N9" s="1468"/>
      <c r="O9" s="1468"/>
      <c r="P9" s="431"/>
      <c r="Q9" s="431"/>
    </row>
    <row r="10" spans="1:17" s="392" customFormat="1" ht="22.5" customHeight="1">
      <c r="A10" s="1469" t="s">
        <v>40</v>
      </c>
      <c r="B10" s="1470"/>
      <c r="C10" s="842">
        <v>1</v>
      </c>
      <c r="D10" s="842">
        <v>2</v>
      </c>
      <c r="E10" s="842">
        <v>3</v>
      </c>
      <c r="F10" s="842">
        <v>4</v>
      </c>
      <c r="G10" s="842">
        <v>5</v>
      </c>
      <c r="H10" s="842">
        <v>6</v>
      </c>
      <c r="I10" s="842">
        <v>7</v>
      </c>
      <c r="J10" s="842">
        <v>8</v>
      </c>
      <c r="K10" s="842">
        <v>9</v>
      </c>
      <c r="L10" s="842">
        <v>10</v>
      </c>
      <c r="M10" s="842">
        <v>11</v>
      </c>
      <c r="N10" s="842">
        <v>12</v>
      </c>
      <c r="O10" s="842">
        <v>13</v>
      </c>
      <c r="P10" s="438"/>
      <c r="Q10" s="438"/>
    </row>
    <row r="11" spans="1:17" ht="21" customHeight="1">
      <c r="A11" s="843" t="s">
        <v>0</v>
      </c>
      <c r="B11" s="844" t="s">
        <v>131</v>
      </c>
      <c r="C11" s="845">
        <f>+D11+E11+H11+I11+J11+K11+L11+M11+N11+O11</f>
        <v>669723900</v>
      </c>
      <c r="D11" s="845">
        <f aca="true" t="shared" si="0" ref="D11:O11">+D12+D13</f>
        <v>287875697</v>
      </c>
      <c r="E11" s="845">
        <f>+F11+G11</f>
        <v>17365221</v>
      </c>
      <c r="F11" s="845">
        <f t="shared" si="0"/>
        <v>0</v>
      </c>
      <c r="G11" s="845">
        <f t="shared" si="0"/>
        <v>17365221</v>
      </c>
      <c r="H11" s="845">
        <f t="shared" si="0"/>
        <v>0</v>
      </c>
      <c r="I11" s="845">
        <f t="shared" si="0"/>
        <v>17023232</v>
      </c>
      <c r="J11" s="845">
        <f t="shared" si="0"/>
        <v>338089408</v>
      </c>
      <c r="K11" s="845">
        <f t="shared" si="0"/>
        <v>0</v>
      </c>
      <c r="L11" s="845">
        <f t="shared" si="0"/>
        <v>9350083</v>
      </c>
      <c r="M11" s="845">
        <f t="shared" si="0"/>
        <v>20259</v>
      </c>
      <c r="N11" s="845">
        <f t="shared" si="0"/>
        <v>0</v>
      </c>
      <c r="O11" s="845">
        <f t="shared" si="0"/>
        <v>0</v>
      </c>
      <c r="P11" s="430"/>
      <c r="Q11" s="430"/>
    </row>
    <row r="12" spans="1:17" ht="21" customHeight="1">
      <c r="A12" s="846">
        <v>1</v>
      </c>
      <c r="B12" s="847" t="s">
        <v>132</v>
      </c>
      <c r="C12" s="845">
        <f aca="true" t="shared" si="1" ref="C12:C25">+D12+E12+H12+I12+J12+K12+L12+M12+N12+O12</f>
        <v>458715970</v>
      </c>
      <c r="D12" s="845">
        <v>175118302</v>
      </c>
      <c r="E12" s="845">
        <f aca="true" t="shared" si="2" ref="E12:E25">+F12+G12</f>
        <v>9958347</v>
      </c>
      <c r="F12" s="845"/>
      <c r="G12" s="845">
        <v>9958347</v>
      </c>
      <c r="H12" s="845"/>
      <c r="I12" s="845">
        <v>3956383</v>
      </c>
      <c r="J12" s="845">
        <v>265194230</v>
      </c>
      <c r="K12" s="845"/>
      <c r="L12" s="845">
        <v>4488708</v>
      </c>
      <c r="M12" s="845"/>
      <c r="N12" s="845"/>
      <c r="O12" s="845"/>
      <c r="P12" s="429"/>
      <c r="Q12" s="429"/>
    </row>
    <row r="13" spans="1:17" ht="21" customHeight="1">
      <c r="A13" s="846">
        <v>2</v>
      </c>
      <c r="B13" s="847" t="s">
        <v>133</v>
      </c>
      <c r="C13" s="845">
        <f t="shared" si="1"/>
        <v>211007930</v>
      </c>
      <c r="D13" s="845">
        <v>112757395</v>
      </c>
      <c r="E13" s="845">
        <f t="shared" si="2"/>
        <v>7406874</v>
      </c>
      <c r="F13" s="845"/>
      <c r="G13" s="845">
        <v>7406874</v>
      </c>
      <c r="H13" s="845"/>
      <c r="I13" s="845">
        <v>13066849</v>
      </c>
      <c r="J13" s="845">
        <v>72895178</v>
      </c>
      <c r="K13" s="845"/>
      <c r="L13" s="845">
        <v>4861375</v>
      </c>
      <c r="M13" s="845">
        <v>20259</v>
      </c>
      <c r="N13" s="845"/>
      <c r="O13" s="845"/>
      <c r="P13" s="429"/>
      <c r="Q13" s="429"/>
    </row>
    <row r="14" spans="1:17" ht="21" customHeight="1">
      <c r="A14" s="846" t="s">
        <v>1</v>
      </c>
      <c r="B14" s="847" t="s">
        <v>134</v>
      </c>
      <c r="C14" s="845">
        <f t="shared" si="1"/>
        <v>15718085</v>
      </c>
      <c r="D14" s="845">
        <v>6783195</v>
      </c>
      <c r="E14" s="845">
        <f t="shared" si="2"/>
        <v>463702</v>
      </c>
      <c r="F14" s="845"/>
      <c r="G14" s="845">
        <v>463702</v>
      </c>
      <c r="H14" s="845"/>
      <c r="I14" s="845">
        <v>2956996</v>
      </c>
      <c r="J14" s="845">
        <v>5514192</v>
      </c>
      <c r="K14" s="845"/>
      <c r="L14" s="845"/>
      <c r="M14" s="845"/>
      <c r="N14" s="845"/>
      <c r="O14" s="845"/>
      <c r="P14" s="429"/>
      <c r="Q14" s="429"/>
    </row>
    <row r="15" spans="1:17" ht="21" customHeight="1">
      <c r="A15" s="846" t="s">
        <v>9</v>
      </c>
      <c r="B15" s="847" t="s">
        <v>135</v>
      </c>
      <c r="C15" s="845">
        <f t="shared" si="1"/>
        <v>0</v>
      </c>
      <c r="D15" s="845"/>
      <c r="E15" s="845">
        <f t="shared" si="2"/>
        <v>0</v>
      </c>
      <c r="F15" s="845"/>
      <c r="G15" s="845"/>
      <c r="H15" s="845"/>
      <c r="I15" s="845"/>
      <c r="J15" s="845"/>
      <c r="K15" s="845"/>
      <c r="L15" s="845"/>
      <c r="M15" s="845"/>
      <c r="N15" s="845"/>
      <c r="O15" s="845"/>
      <c r="P15" s="429"/>
      <c r="Q15" s="429"/>
    </row>
    <row r="16" spans="1:17" ht="21" customHeight="1">
      <c r="A16" s="846" t="s">
        <v>136</v>
      </c>
      <c r="B16" s="847" t="s">
        <v>137</v>
      </c>
      <c r="C16" s="845">
        <f t="shared" si="1"/>
        <v>654005815</v>
      </c>
      <c r="D16" s="845">
        <f>+D17+D25</f>
        <v>281092502</v>
      </c>
      <c r="E16" s="845">
        <f t="shared" si="2"/>
        <v>16901519</v>
      </c>
      <c r="F16" s="845">
        <f aca="true" t="shared" si="3" ref="F16:O16">+F17+F25</f>
        <v>0</v>
      </c>
      <c r="G16" s="845">
        <f t="shared" si="3"/>
        <v>16901519</v>
      </c>
      <c r="H16" s="845">
        <f t="shared" si="3"/>
        <v>0</v>
      </c>
      <c r="I16" s="845">
        <f t="shared" si="3"/>
        <v>14066236</v>
      </c>
      <c r="J16" s="845">
        <f t="shared" si="3"/>
        <v>332575216</v>
      </c>
      <c r="K16" s="845">
        <f t="shared" si="3"/>
        <v>0</v>
      </c>
      <c r="L16" s="845">
        <f t="shared" si="3"/>
        <v>9350083</v>
      </c>
      <c r="M16" s="845">
        <f t="shared" si="3"/>
        <v>20259</v>
      </c>
      <c r="N16" s="845">
        <f t="shared" si="3"/>
        <v>0</v>
      </c>
      <c r="O16" s="845">
        <f t="shared" si="3"/>
        <v>0</v>
      </c>
      <c r="P16" s="430"/>
      <c r="Q16" s="428"/>
    </row>
    <row r="17" spans="1:17" ht="21" customHeight="1">
      <c r="A17" s="846" t="s">
        <v>52</v>
      </c>
      <c r="B17" s="848" t="s">
        <v>138</v>
      </c>
      <c r="C17" s="845">
        <f t="shared" si="1"/>
        <v>602785130</v>
      </c>
      <c r="D17" s="845">
        <f>+SUM(D18:D24)</f>
        <v>242820671</v>
      </c>
      <c r="E17" s="845">
        <f t="shared" si="2"/>
        <v>15529686</v>
      </c>
      <c r="F17" s="845">
        <f aca="true" t="shared" si="4" ref="F17:O17">+SUM(F18:F24)</f>
        <v>0</v>
      </c>
      <c r="G17" s="845">
        <f t="shared" si="4"/>
        <v>15529686</v>
      </c>
      <c r="H17" s="845">
        <f t="shared" si="4"/>
        <v>0</v>
      </c>
      <c r="I17" s="845">
        <f t="shared" si="4"/>
        <v>13180199</v>
      </c>
      <c r="J17" s="845">
        <f t="shared" si="4"/>
        <v>321893961</v>
      </c>
      <c r="K17" s="845">
        <f t="shared" si="4"/>
        <v>0</v>
      </c>
      <c r="L17" s="845">
        <f t="shared" si="4"/>
        <v>9350083</v>
      </c>
      <c r="M17" s="845">
        <f t="shared" si="4"/>
        <v>10530</v>
      </c>
      <c r="N17" s="845">
        <f t="shared" si="4"/>
        <v>0</v>
      </c>
      <c r="O17" s="845">
        <f t="shared" si="4"/>
        <v>0</v>
      </c>
      <c r="P17" s="430"/>
      <c r="Q17" s="428"/>
    </row>
    <row r="18" spans="1:17" ht="21" customHeight="1">
      <c r="A18" s="846" t="s">
        <v>54</v>
      </c>
      <c r="B18" s="847" t="s">
        <v>139</v>
      </c>
      <c r="C18" s="845">
        <f t="shared" si="1"/>
        <v>88375849</v>
      </c>
      <c r="D18" s="845">
        <v>33679002</v>
      </c>
      <c r="E18" s="845">
        <f t="shared" si="2"/>
        <v>2933646</v>
      </c>
      <c r="F18" s="845"/>
      <c r="G18" s="845">
        <v>2933646</v>
      </c>
      <c r="H18" s="845"/>
      <c r="I18" s="845">
        <v>5658760</v>
      </c>
      <c r="J18" s="845">
        <v>42275137</v>
      </c>
      <c r="K18" s="845"/>
      <c r="L18" s="845">
        <v>3826304</v>
      </c>
      <c r="M18" s="845">
        <v>3000</v>
      </c>
      <c r="N18" s="845"/>
      <c r="O18" s="845"/>
      <c r="P18" s="429"/>
      <c r="Q18" s="408"/>
    </row>
    <row r="19" spans="1:17" ht="21" customHeight="1">
      <c r="A19" s="846" t="s">
        <v>55</v>
      </c>
      <c r="B19" s="847" t="s">
        <v>140</v>
      </c>
      <c r="C19" s="845">
        <f t="shared" si="1"/>
        <v>21939138</v>
      </c>
      <c r="D19" s="845">
        <v>6801315</v>
      </c>
      <c r="E19" s="845">
        <f t="shared" si="2"/>
        <v>369252</v>
      </c>
      <c r="F19" s="845"/>
      <c r="G19" s="845">
        <v>369252</v>
      </c>
      <c r="H19" s="845"/>
      <c r="I19" s="845">
        <v>804784</v>
      </c>
      <c r="J19" s="845">
        <v>9475079</v>
      </c>
      <c r="K19" s="845"/>
      <c r="L19" s="845">
        <v>4488708</v>
      </c>
      <c r="M19" s="845"/>
      <c r="N19" s="845"/>
      <c r="O19" s="845"/>
      <c r="P19" s="429"/>
      <c r="Q19" s="408"/>
    </row>
    <row r="20" spans="1:17" ht="21" customHeight="1">
      <c r="A20" s="846" t="s">
        <v>141</v>
      </c>
      <c r="B20" s="847" t="s">
        <v>142</v>
      </c>
      <c r="C20" s="845">
        <f t="shared" si="1"/>
        <v>454517389</v>
      </c>
      <c r="D20" s="845">
        <v>180297355</v>
      </c>
      <c r="E20" s="845">
        <f t="shared" si="2"/>
        <v>12133873</v>
      </c>
      <c r="F20" s="845"/>
      <c r="G20" s="845">
        <v>12133873</v>
      </c>
      <c r="H20" s="845"/>
      <c r="I20" s="845">
        <v>6425590</v>
      </c>
      <c r="J20" s="845">
        <v>254617970</v>
      </c>
      <c r="K20" s="845"/>
      <c r="L20" s="845">
        <v>1035071</v>
      </c>
      <c r="M20" s="845">
        <v>7530</v>
      </c>
      <c r="N20" s="845"/>
      <c r="O20" s="845"/>
      <c r="P20" s="429"/>
      <c r="Q20" s="408"/>
    </row>
    <row r="21" spans="1:17" ht="21" customHeight="1">
      <c r="A21" s="846" t="s">
        <v>143</v>
      </c>
      <c r="B21" s="847" t="s">
        <v>144</v>
      </c>
      <c r="C21" s="845">
        <f t="shared" si="1"/>
        <v>17526117</v>
      </c>
      <c r="D21" s="845">
        <v>6672687</v>
      </c>
      <c r="E21" s="845">
        <f t="shared" si="2"/>
        <v>0</v>
      </c>
      <c r="F21" s="845"/>
      <c r="G21" s="845">
        <v>0</v>
      </c>
      <c r="H21" s="845"/>
      <c r="I21" s="845">
        <v>206012</v>
      </c>
      <c r="J21" s="845">
        <v>10647418</v>
      </c>
      <c r="K21" s="845"/>
      <c r="L21" s="845"/>
      <c r="M21" s="845"/>
      <c r="N21" s="845"/>
      <c r="O21" s="845"/>
      <c r="P21" s="429"/>
      <c r="Q21" s="408"/>
    </row>
    <row r="22" spans="1:17" ht="21" customHeight="1">
      <c r="A22" s="846" t="s">
        <v>145</v>
      </c>
      <c r="B22" s="847" t="s">
        <v>146</v>
      </c>
      <c r="C22" s="845">
        <f t="shared" si="1"/>
        <v>75698</v>
      </c>
      <c r="D22" s="845">
        <v>75698</v>
      </c>
      <c r="E22" s="845">
        <f t="shared" si="2"/>
        <v>0</v>
      </c>
      <c r="F22" s="845"/>
      <c r="G22" s="845"/>
      <c r="H22" s="845"/>
      <c r="I22" s="845"/>
      <c r="J22" s="845"/>
      <c r="K22" s="845"/>
      <c r="L22" s="845"/>
      <c r="M22" s="845"/>
      <c r="N22" s="845"/>
      <c r="O22" s="845"/>
      <c r="P22" s="429"/>
      <c r="Q22" s="408"/>
    </row>
    <row r="23" spans="1:17" ht="22.5">
      <c r="A23" s="846" t="s">
        <v>147</v>
      </c>
      <c r="B23" s="849" t="s">
        <v>148</v>
      </c>
      <c r="C23" s="845">
        <f t="shared" si="1"/>
        <v>0</v>
      </c>
      <c r="D23" s="845"/>
      <c r="E23" s="845">
        <f t="shared" si="2"/>
        <v>0</v>
      </c>
      <c r="F23" s="845"/>
      <c r="G23" s="845"/>
      <c r="H23" s="845"/>
      <c r="I23" s="845"/>
      <c r="J23" s="845"/>
      <c r="K23" s="845"/>
      <c r="L23" s="845"/>
      <c r="M23" s="845"/>
      <c r="N23" s="845"/>
      <c r="O23" s="845"/>
      <c r="P23" s="429"/>
      <c r="Q23" s="408"/>
    </row>
    <row r="24" spans="1:17" ht="21" customHeight="1">
      <c r="A24" s="846" t="s">
        <v>149</v>
      </c>
      <c r="B24" s="847" t="s">
        <v>150</v>
      </c>
      <c r="C24" s="845">
        <f t="shared" si="1"/>
        <v>20350939</v>
      </c>
      <c r="D24" s="845">
        <v>15294614</v>
      </c>
      <c r="E24" s="845">
        <f t="shared" si="2"/>
        <v>92915</v>
      </c>
      <c r="F24" s="845"/>
      <c r="G24" s="845">
        <v>92915</v>
      </c>
      <c r="H24" s="845"/>
      <c r="I24" s="845">
        <v>85053</v>
      </c>
      <c r="J24" s="845">
        <v>4878357</v>
      </c>
      <c r="K24" s="845"/>
      <c r="L24" s="845"/>
      <c r="M24" s="845"/>
      <c r="N24" s="845"/>
      <c r="O24" s="845"/>
      <c r="P24" s="429"/>
      <c r="Q24" s="408"/>
    </row>
    <row r="25" spans="1:17" ht="21" customHeight="1">
      <c r="A25" s="846" t="s">
        <v>53</v>
      </c>
      <c r="B25" s="847" t="s">
        <v>151</v>
      </c>
      <c r="C25" s="845">
        <f t="shared" si="1"/>
        <v>51220685</v>
      </c>
      <c r="D25" s="845">
        <v>38271831</v>
      </c>
      <c r="E25" s="845">
        <f t="shared" si="2"/>
        <v>1371833</v>
      </c>
      <c r="F25" s="845"/>
      <c r="G25" s="845">
        <v>1371833</v>
      </c>
      <c r="H25" s="845"/>
      <c r="I25" s="845">
        <v>886037</v>
      </c>
      <c r="J25" s="845">
        <v>10681255</v>
      </c>
      <c r="K25" s="845"/>
      <c r="L25" s="845">
        <v>0</v>
      </c>
      <c r="M25" s="845">
        <v>9729</v>
      </c>
      <c r="N25" s="845"/>
      <c r="O25" s="845"/>
      <c r="P25" s="429"/>
      <c r="Q25" s="408"/>
    </row>
    <row r="26" spans="1:17" ht="23.25">
      <c r="A26" s="850" t="s">
        <v>545</v>
      </c>
      <c r="B26" s="851" t="s">
        <v>790</v>
      </c>
      <c r="C26" s="852">
        <f>(C18+C19)/C17</f>
        <v>0.18300880613959405</v>
      </c>
      <c r="D26" s="852">
        <f aca="true" t="shared" si="5" ref="D26:O26">(D18+D19)/D17</f>
        <v>0.16670869425280518</v>
      </c>
      <c r="E26" s="852">
        <f t="shared" si="5"/>
        <v>0.21268285785044205</v>
      </c>
      <c r="F26" s="852" t="e">
        <f t="shared" si="5"/>
        <v>#DIV/0!</v>
      </c>
      <c r="G26" s="852">
        <f t="shared" si="5"/>
        <v>0.21268285785044205</v>
      </c>
      <c r="H26" s="852" t="e">
        <f t="shared" si="5"/>
        <v>#DIV/0!</v>
      </c>
      <c r="I26" s="852">
        <f t="shared" si="5"/>
        <v>0.4903980584815146</v>
      </c>
      <c r="J26" s="852">
        <f t="shared" si="5"/>
        <v>0.16076789958790186</v>
      </c>
      <c r="K26" s="852" t="e">
        <f t="shared" si="5"/>
        <v>#DIV/0!</v>
      </c>
      <c r="L26" s="852">
        <f t="shared" si="5"/>
        <v>0.8892982019517902</v>
      </c>
      <c r="M26" s="852">
        <f t="shared" si="5"/>
        <v>0.2849002849002849</v>
      </c>
      <c r="N26" s="852" t="e">
        <f t="shared" si="5"/>
        <v>#DIV/0!</v>
      </c>
      <c r="O26" s="852" t="e">
        <f t="shared" si="5"/>
        <v>#DIV/0!</v>
      </c>
      <c r="P26" s="429"/>
      <c r="Q26" s="408"/>
    </row>
    <row r="27" spans="1:15" ht="15">
      <c r="A27" s="853"/>
      <c r="B27" s="854"/>
      <c r="C27" s="854">
        <f>+C11-(C14+C15+C16)</f>
        <v>0</v>
      </c>
      <c r="D27" s="854">
        <f aca="true" t="shared" si="6" ref="D27:O27">+D11-(D14+D15+D16)</f>
        <v>0</v>
      </c>
      <c r="E27" s="854">
        <f t="shared" si="6"/>
        <v>0</v>
      </c>
      <c r="F27" s="854">
        <f t="shared" si="6"/>
        <v>0</v>
      </c>
      <c r="G27" s="854">
        <f t="shared" si="6"/>
        <v>0</v>
      </c>
      <c r="H27" s="854">
        <f t="shared" si="6"/>
        <v>0</v>
      </c>
      <c r="I27" s="854">
        <f t="shared" si="6"/>
        <v>0</v>
      </c>
      <c r="J27" s="854">
        <f t="shared" si="6"/>
        <v>0</v>
      </c>
      <c r="K27" s="854">
        <f t="shared" si="6"/>
        <v>0</v>
      </c>
      <c r="L27" s="854">
        <f t="shared" si="6"/>
        <v>0</v>
      </c>
      <c r="M27" s="854">
        <f t="shared" si="6"/>
        <v>0</v>
      </c>
      <c r="N27" s="854">
        <f t="shared" si="6"/>
        <v>0</v>
      </c>
      <c r="O27" s="854">
        <f t="shared" si="6"/>
        <v>0</v>
      </c>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1" customWidth="1"/>
    <col min="2" max="2" width="22.125" style="41" customWidth="1"/>
    <col min="3" max="3" width="7.50390625" style="81" customWidth="1"/>
    <col min="4" max="4" width="12.375" style="81" customWidth="1"/>
    <col min="5" max="5" width="6.25390625" style="81" customWidth="1"/>
    <col min="6" max="6" width="12.625" style="81" customWidth="1"/>
    <col min="7" max="7" width="8.00390625" style="41" customWidth="1"/>
    <col min="8" max="8" width="11.25390625" style="41" customWidth="1"/>
    <col min="9" max="9" width="7.125" style="41" customWidth="1"/>
    <col min="10" max="10" width="11.25390625" style="41" customWidth="1"/>
    <col min="11" max="11" width="7.375" style="41" customWidth="1"/>
    <col min="12" max="12" width="10.50390625" style="41" customWidth="1"/>
    <col min="13" max="13" width="6.00390625" style="41" customWidth="1"/>
    <col min="14" max="14" width="10.875" style="41" customWidth="1"/>
    <col min="15" max="15" width="14.625" style="82" customWidth="1"/>
    <col min="16" max="16" width="13.00390625" style="82" customWidth="1"/>
    <col min="17"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6" ht="26.25" customHeight="1">
      <c r="A1" s="1154" t="s">
        <v>36</v>
      </c>
      <c r="B1" s="1154"/>
      <c r="C1" s="1154"/>
      <c r="D1" s="1154"/>
      <c r="E1" s="1153" t="s">
        <v>474</v>
      </c>
      <c r="F1" s="1153"/>
      <c r="G1" s="1153"/>
      <c r="H1" s="1153"/>
      <c r="I1" s="1153"/>
      <c r="J1" s="1153"/>
      <c r="K1" s="1153"/>
      <c r="L1" s="39" t="s">
        <v>450</v>
      </c>
      <c r="M1" s="39"/>
      <c r="N1" s="39"/>
      <c r="O1" s="40"/>
      <c r="P1" s="40"/>
    </row>
    <row r="2" spans="1:16" ht="15.75" customHeight="1">
      <c r="A2" s="1155" t="s">
        <v>339</v>
      </c>
      <c r="B2" s="1155"/>
      <c r="C2" s="1155"/>
      <c r="D2" s="1155"/>
      <c r="E2" s="1153"/>
      <c r="F2" s="1153"/>
      <c r="G2" s="1153"/>
      <c r="H2" s="1153"/>
      <c r="I2" s="1153"/>
      <c r="J2" s="1153"/>
      <c r="K2" s="1153"/>
      <c r="L2" s="1145" t="s">
        <v>353</v>
      </c>
      <c r="M2" s="1145"/>
      <c r="N2" s="1145"/>
      <c r="O2" s="43"/>
      <c r="P2" s="40"/>
    </row>
    <row r="3" spans="1:16" ht="18" customHeight="1">
      <c r="A3" s="1155" t="s">
        <v>340</v>
      </c>
      <c r="B3" s="1155"/>
      <c r="C3" s="1155"/>
      <c r="D3" s="1155"/>
      <c r="E3" s="1156" t="s">
        <v>470</v>
      </c>
      <c r="F3" s="1156"/>
      <c r="G3" s="1156"/>
      <c r="H3" s="1156"/>
      <c r="I3" s="1156"/>
      <c r="J3" s="1156"/>
      <c r="K3" s="44"/>
      <c r="L3" s="1146" t="s">
        <v>469</v>
      </c>
      <c r="M3" s="1146"/>
      <c r="N3" s="1146"/>
      <c r="O3" s="40"/>
      <c r="P3" s="40"/>
    </row>
    <row r="4" spans="1:16" ht="21" customHeight="1">
      <c r="A4" s="1152" t="s">
        <v>356</v>
      </c>
      <c r="B4" s="1152"/>
      <c r="C4" s="1152"/>
      <c r="D4" s="1152"/>
      <c r="E4" s="47"/>
      <c r="F4" s="48"/>
      <c r="G4" s="49"/>
      <c r="H4" s="49"/>
      <c r="I4" s="49"/>
      <c r="J4" s="49"/>
      <c r="K4" s="40"/>
      <c r="L4" s="1145" t="s">
        <v>351</v>
      </c>
      <c r="M4" s="1145"/>
      <c r="N4" s="1145"/>
      <c r="O4" s="43"/>
      <c r="P4" s="40"/>
    </row>
    <row r="5" spans="1:16" ht="18" customHeight="1">
      <c r="A5" s="49"/>
      <c r="B5" s="40"/>
      <c r="C5" s="50"/>
      <c r="D5" s="1150"/>
      <c r="E5" s="1150"/>
      <c r="F5" s="1150"/>
      <c r="G5" s="1150"/>
      <c r="H5" s="1150"/>
      <c r="I5" s="1150"/>
      <c r="J5" s="1150"/>
      <c r="K5" s="1150"/>
      <c r="L5" s="51" t="s">
        <v>357</v>
      </c>
      <c r="M5" s="51"/>
      <c r="N5" s="51"/>
      <c r="O5" s="40"/>
      <c r="P5" s="40"/>
    </row>
    <row r="6" spans="1:18" ht="33" customHeight="1">
      <c r="A6" s="1137" t="s">
        <v>72</v>
      </c>
      <c r="B6" s="1138"/>
      <c r="C6" s="1151" t="s">
        <v>358</v>
      </c>
      <c r="D6" s="1151"/>
      <c r="E6" s="1151"/>
      <c r="F6" s="1151"/>
      <c r="G6" s="1147" t="s">
        <v>7</v>
      </c>
      <c r="H6" s="1148"/>
      <c r="I6" s="1148"/>
      <c r="J6" s="1148"/>
      <c r="K6" s="1148"/>
      <c r="L6" s="1148"/>
      <c r="M6" s="1148"/>
      <c r="N6" s="1149"/>
      <c r="O6" s="1163" t="s">
        <v>359</v>
      </c>
      <c r="P6" s="1164"/>
      <c r="Q6" s="1164"/>
      <c r="R6" s="1165"/>
    </row>
    <row r="7" spans="1:18" ht="29.25" customHeight="1">
      <c r="A7" s="1139"/>
      <c r="B7" s="1140"/>
      <c r="C7" s="1151"/>
      <c r="D7" s="1151"/>
      <c r="E7" s="1151"/>
      <c r="F7" s="1151"/>
      <c r="G7" s="1147" t="s">
        <v>360</v>
      </c>
      <c r="H7" s="1148"/>
      <c r="I7" s="1148"/>
      <c r="J7" s="1149"/>
      <c r="K7" s="1147" t="s">
        <v>110</v>
      </c>
      <c r="L7" s="1148"/>
      <c r="M7" s="1148"/>
      <c r="N7" s="1149"/>
      <c r="O7" s="53" t="s">
        <v>361</v>
      </c>
      <c r="P7" s="53" t="s">
        <v>362</v>
      </c>
      <c r="Q7" s="1166" t="s">
        <v>363</v>
      </c>
      <c r="R7" s="1166" t="s">
        <v>364</v>
      </c>
    </row>
    <row r="8" spans="1:18" ht="26.25" customHeight="1">
      <c r="A8" s="1139"/>
      <c r="B8" s="1140"/>
      <c r="C8" s="1134" t="s">
        <v>107</v>
      </c>
      <c r="D8" s="1135"/>
      <c r="E8" s="1134" t="s">
        <v>106</v>
      </c>
      <c r="F8" s="1135"/>
      <c r="G8" s="1134" t="s">
        <v>108</v>
      </c>
      <c r="H8" s="1136"/>
      <c r="I8" s="1134" t="s">
        <v>109</v>
      </c>
      <c r="J8" s="1136"/>
      <c r="K8" s="1134" t="s">
        <v>111</v>
      </c>
      <c r="L8" s="1136"/>
      <c r="M8" s="1134" t="s">
        <v>112</v>
      </c>
      <c r="N8" s="1136"/>
      <c r="O8" s="1168" t="s">
        <v>365</v>
      </c>
      <c r="P8" s="1169" t="s">
        <v>366</v>
      </c>
      <c r="Q8" s="1166"/>
      <c r="R8" s="1166"/>
    </row>
    <row r="9" spans="1:18" ht="30.75" customHeight="1">
      <c r="A9" s="1139"/>
      <c r="B9" s="1140"/>
      <c r="C9" s="54" t="s">
        <v>3</v>
      </c>
      <c r="D9" s="52" t="s">
        <v>10</v>
      </c>
      <c r="E9" s="52" t="s">
        <v>3</v>
      </c>
      <c r="F9" s="52" t="s">
        <v>10</v>
      </c>
      <c r="G9" s="55" t="s">
        <v>3</v>
      </c>
      <c r="H9" s="55" t="s">
        <v>10</v>
      </c>
      <c r="I9" s="55" t="s">
        <v>3</v>
      </c>
      <c r="J9" s="55" t="s">
        <v>10</v>
      </c>
      <c r="K9" s="55" t="s">
        <v>3</v>
      </c>
      <c r="L9" s="55" t="s">
        <v>10</v>
      </c>
      <c r="M9" s="55" t="s">
        <v>3</v>
      </c>
      <c r="N9" s="55" t="s">
        <v>10</v>
      </c>
      <c r="O9" s="1168"/>
      <c r="P9" s="1170"/>
      <c r="Q9" s="1167"/>
      <c r="R9" s="1167"/>
    </row>
    <row r="10" spans="1:18" s="60" customFormat="1" ht="18" customHeight="1">
      <c r="A10" s="1159" t="s">
        <v>6</v>
      </c>
      <c r="B10" s="1159"/>
      <c r="C10" s="56">
        <v>1</v>
      </c>
      <c r="D10" s="56">
        <v>2</v>
      </c>
      <c r="E10" s="56">
        <v>3</v>
      </c>
      <c r="F10" s="56">
        <v>4</v>
      </c>
      <c r="G10" s="56">
        <v>5</v>
      </c>
      <c r="H10" s="56">
        <v>6</v>
      </c>
      <c r="I10" s="56">
        <v>7</v>
      </c>
      <c r="J10" s="56">
        <v>8</v>
      </c>
      <c r="K10" s="56">
        <v>9</v>
      </c>
      <c r="L10" s="56">
        <v>10</v>
      </c>
      <c r="M10" s="56">
        <v>11</v>
      </c>
      <c r="N10" s="56">
        <v>12</v>
      </c>
      <c r="O10" s="57" t="s">
        <v>104</v>
      </c>
      <c r="P10" s="57" t="s">
        <v>105</v>
      </c>
      <c r="Q10" s="58"/>
      <c r="R10" s="59"/>
    </row>
    <row r="11" spans="1:18" s="60" customFormat="1" ht="18" customHeight="1" hidden="1">
      <c r="A11" s="1161" t="s">
        <v>367</v>
      </c>
      <c r="B11" s="1162"/>
      <c r="C11" s="61">
        <f aca="true" t="shared" si="0" ref="C11:N11">C13-C12</f>
        <v>-5</v>
      </c>
      <c r="D11" s="61">
        <f t="shared" si="0"/>
        <v>30432</v>
      </c>
      <c r="E11" s="61">
        <f t="shared" si="0"/>
        <v>3</v>
      </c>
      <c r="F11" s="61">
        <f t="shared" si="0"/>
        <v>43892</v>
      </c>
      <c r="G11" s="61">
        <f t="shared" si="0"/>
        <v>5</v>
      </c>
      <c r="H11" s="61">
        <f t="shared" si="0"/>
        <v>40274</v>
      </c>
      <c r="I11" s="61">
        <f t="shared" si="0"/>
        <v>3</v>
      </c>
      <c r="J11" s="61">
        <f t="shared" si="0"/>
        <v>35774</v>
      </c>
      <c r="K11" s="61">
        <f t="shared" si="0"/>
        <v>-10</v>
      </c>
      <c r="L11" s="61">
        <f t="shared" si="0"/>
        <v>-9842</v>
      </c>
      <c r="M11" s="61">
        <f t="shared" si="0"/>
        <v>0</v>
      </c>
      <c r="N11" s="61">
        <f t="shared" si="0"/>
        <v>8118</v>
      </c>
      <c r="O11" s="57"/>
      <c r="P11" s="57"/>
      <c r="Q11" s="58"/>
      <c r="R11" s="59"/>
    </row>
    <row r="12" spans="1:18" s="60" customFormat="1" ht="18" customHeight="1" hidden="1">
      <c r="A12" s="1143" t="s">
        <v>471</v>
      </c>
      <c r="B12" s="1144"/>
      <c r="C12" s="62">
        <v>48</v>
      </c>
      <c r="D12" s="62">
        <v>218534</v>
      </c>
      <c r="E12" s="62">
        <v>32</v>
      </c>
      <c r="F12" s="62">
        <v>176714</v>
      </c>
      <c r="G12" s="62">
        <v>32</v>
      </c>
      <c r="H12" s="62">
        <v>105252</v>
      </c>
      <c r="I12" s="62">
        <v>32</v>
      </c>
      <c r="J12" s="62">
        <v>105252</v>
      </c>
      <c r="K12" s="62">
        <v>16</v>
      </c>
      <c r="L12" s="62">
        <v>113282</v>
      </c>
      <c r="M12" s="62">
        <v>0</v>
      </c>
      <c r="N12" s="62">
        <v>71462</v>
      </c>
      <c r="O12" s="63"/>
      <c r="P12" s="63"/>
      <c r="Q12" s="58"/>
      <c r="R12" s="59"/>
    </row>
    <row r="13" spans="1:32" s="60" customFormat="1" ht="18" customHeight="1">
      <c r="A13" s="1141" t="s">
        <v>38</v>
      </c>
      <c r="B13" s="1142"/>
      <c r="C13" s="64">
        <f aca="true" t="shared" si="1" ref="C13:N13">C15+C14</f>
        <v>43</v>
      </c>
      <c r="D13" s="64">
        <f t="shared" si="1"/>
        <v>248966</v>
      </c>
      <c r="E13" s="64">
        <f t="shared" si="1"/>
        <v>35</v>
      </c>
      <c r="F13" s="64">
        <f t="shared" si="1"/>
        <v>220606</v>
      </c>
      <c r="G13" s="64">
        <f t="shared" si="1"/>
        <v>37</v>
      </c>
      <c r="H13" s="64">
        <f t="shared" si="1"/>
        <v>145526</v>
      </c>
      <c r="I13" s="64">
        <f t="shared" si="1"/>
        <v>35</v>
      </c>
      <c r="J13" s="64">
        <f t="shared" si="1"/>
        <v>141026</v>
      </c>
      <c r="K13" s="64">
        <f t="shared" si="1"/>
        <v>6</v>
      </c>
      <c r="L13" s="64">
        <f t="shared" si="1"/>
        <v>103440</v>
      </c>
      <c r="M13" s="64">
        <f t="shared" si="1"/>
        <v>0</v>
      </c>
      <c r="N13" s="64">
        <f t="shared" si="1"/>
        <v>79580</v>
      </c>
      <c r="O13" s="65">
        <f>O14+O15</f>
        <v>35</v>
      </c>
      <c r="P13" s="66">
        <f>P14+P15</f>
        <v>220606</v>
      </c>
      <c r="Q13" s="58">
        <f aca="true" t="shared" si="2" ref="Q13:Q26">E13-O13</f>
        <v>0</v>
      </c>
      <c r="R13" s="58">
        <f aca="true" t="shared" si="3" ref="R13:R26">F13-P13</f>
        <v>0</v>
      </c>
      <c r="AF13" s="60" t="s">
        <v>368</v>
      </c>
    </row>
    <row r="14" spans="1:37" s="60" customFormat="1" ht="18" customHeight="1">
      <c r="A14" s="67" t="s">
        <v>0</v>
      </c>
      <c r="B14" s="68" t="s">
        <v>98</v>
      </c>
      <c r="C14" s="69">
        <f>G14+K14</f>
        <v>2</v>
      </c>
      <c r="D14" s="69">
        <f>H14+L14</f>
        <v>13066</v>
      </c>
      <c r="E14" s="69">
        <f>I14+M14</f>
        <v>1</v>
      </c>
      <c r="F14" s="69">
        <f>J14+N14</f>
        <v>13066</v>
      </c>
      <c r="G14" s="70">
        <v>1</v>
      </c>
      <c r="H14" s="70">
        <v>9800</v>
      </c>
      <c r="I14" s="70">
        <v>1</v>
      </c>
      <c r="J14" s="70">
        <v>9800</v>
      </c>
      <c r="K14" s="70">
        <v>1</v>
      </c>
      <c r="L14" s="70">
        <v>3266</v>
      </c>
      <c r="M14" s="70">
        <v>0</v>
      </c>
      <c r="N14" s="70">
        <v>3266</v>
      </c>
      <c r="O14" s="58">
        <f>'[4]M6 Tong hop Viec CHV '!$K$20</f>
        <v>1</v>
      </c>
      <c r="P14" s="59">
        <f>'[4]M7 Thop tien CHV'!$K$20</f>
        <v>13066</v>
      </c>
      <c r="Q14" s="58">
        <f t="shared" si="2"/>
        <v>0</v>
      </c>
      <c r="R14" s="58">
        <f t="shared" si="3"/>
        <v>0</v>
      </c>
      <c r="AK14" s="71"/>
    </row>
    <row r="15" spans="1:18" s="60" customFormat="1" ht="18" customHeight="1">
      <c r="A15" s="72" t="s">
        <v>1</v>
      </c>
      <c r="B15" s="68" t="s">
        <v>19</v>
      </c>
      <c r="C15" s="73">
        <f aca="true" t="shared" si="4" ref="C15:N15">SUM(C16:C26)</f>
        <v>41</v>
      </c>
      <c r="D15" s="73">
        <f t="shared" si="4"/>
        <v>235900</v>
      </c>
      <c r="E15" s="73">
        <f t="shared" si="4"/>
        <v>34</v>
      </c>
      <c r="F15" s="73">
        <f t="shared" si="4"/>
        <v>207540</v>
      </c>
      <c r="G15" s="73">
        <f t="shared" si="4"/>
        <v>36</v>
      </c>
      <c r="H15" s="73">
        <f t="shared" si="4"/>
        <v>135726</v>
      </c>
      <c r="I15" s="73">
        <f t="shared" si="4"/>
        <v>34</v>
      </c>
      <c r="J15" s="73">
        <f t="shared" si="4"/>
        <v>131226</v>
      </c>
      <c r="K15" s="73">
        <f t="shared" si="4"/>
        <v>5</v>
      </c>
      <c r="L15" s="73">
        <f t="shared" si="4"/>
        <v>100174</v>
      </c>
      <c r="M15" s="73">
        <f t="shared" si="4"/>
        <v>0</v>
      </c>
      <c r="N15" s="73">
        <f t="shared" si="4"/>
        <v>76314</v>
      </c>
      <c r="O15" s="65">
        <f>O16+O17+O18+O19+O20+O21+O22+O23+O24+O25+O26</f>
        <v>34</v>
      </c>
      <c r="P15" s="66">
        <f>P16+P17+P18+P19+P20+P21+P22+P23+P24+P25+P26</f>
        <v>207540</v>
      </c>
      <c r="Q15" s="58">
        <f t="shared" si="2"/>
        <v>0</v>
      </c>
      <c r="R15" s="58">
        <f t="shared" si="3"/>
        <v>0</v>
      </c>
    </row>
    <row r="16" spans="1:38" s="60" customFormat="1" ht="18" customHeight="1">
      <c r="A16" s="74" t="s">
        <v>52</v>
      </c>
      <c r="B16" s="75" t="s">
        <v>369</v>
      </c>
      <c r="C16" s="69">
        <f aca="true" t="shared" si="5" ref="C16:C26">G16+K16</f>
        <v>5</v>
      </c>
      <c r="D16" s="69">
        <f aca="true" t="shared" si="6" ref="D16:D26">H16+L16</f>
        <v>47300</v>
      </c>
      <c r="E16" s="69">
        <f aca="true" t="shared" si="7" ref="E16:E26">I16+M16</f>
        <v>5</v>
      </c>
      <c r="F16" s="69">
        <f aca="true" t="shared" si="8" ref="F16:F26">J16+N16</f>
        <v>47300</v>
      </c>
      <c r="G16" s="70">
        <v>5</v>
      </c>
      <c r="H16" s="70">
        <v>27717</v>
      </c>
      <c r="I16" s="70">
        <v>5</v>
      </c>
      <c r="J16" s="70">
        <v>27717</v>
      </c>
      <c r="K16" s="70"/>
      <c r="L16" s="70">
        <v>19583</v>
      </c>
      <c r="M16" s="70"/>
      <c r="N16" s="70">
        <v>19583</v>
      </c>
      <c r="O16" s="58">
        <f>'[4]M6 Tong hop Viec CHV '!$K$30</f>
        <v>5</v>
      </c>
      <c r="P16" s="59">
        <f>'[4]M7 Thop tien CHV'!$K$30</f>
        <v>47300</v>
      </c>
      <c r="Q16" s="58">
        <f t="shared" si="2"/>
        <v>0</v>
      </c>
      <c r="R16" s="58">
        <f t="shared" si="3"/>
        <v>0</v>
      </c>
      <c r="AL16" s="71"/>
    </row>
    <row r="17" spans="1:32" s="60" customFormat="1" ht="18" customHeight="1">
      <c r="A17" s="74" t="s">
        <v>53</v>
      </c>
      <c r="B17" s="76" t="s">
        <v>370</v>
      </c>
      <c r="C17" s="69">
        <f t="shared" si="5"/>
        <v>1</v>
      </c>
      <c r="D17" s="69">
        <f t="shared" si="6"/>
        <v>4840</v>
      </c>
      <c r="E17" s="69">
        <f t="shared" si="7"/>
        <v>1</v>
      </c>
      <c r="F17" s="69">
        <f t="shared" si="8"/>
        <v>4840</v>
      </c>
      <c r="G17" s="70">
        <v>1</v>
      </c>
      <c r="H17" s="70">
        <v>4840</v>
      </c>
      <c r="I17" s="70">
        <v>1</v>
      </c>
      <c r="J17" s="70">
        <v>4840</v>
      </c>
      <c r="K17" s="70">
        <v>0</v>
      </c>
      <c r="L17" s="70">
        <v>0</v>
      </c>
      <c r="M17" s="70">
        <v>0</v>
      </c>
      <c r="N17" s="70">
        <v>0</v>
      </c>
      <c r="O17" s="58">
        <f>'[5]M6 Tong hop Viec CHV '!$K$39</f>
        <v>1</v>
      </c>
      <c r="P17" s="59">
        <f>'[5]M7 Thop tien CHV'!$K$37</f>
        <v>4840</v>
      </c>
      <c r="Q17" s="58">
        <f t="shared" si="2"/>
        <v>0</v>
      </c>
      <c r="R17" s="58">
        <f t="shared" si="3"/>
        <v>0</v>
      </c>
      <c r="AF17" s="71" t="s">
        <v>371</v>
      </c>
    </row>
    <row r="18" spans="1:18" s="78" customFormat="1" ht="18" customHeight="1">
      <c r="A18" s="74" t="s">
        <v>58</v>
      </c>
      <c r="B18" s="75" t="s">
        <v>372</v>
      </c>
      <c r="C18" s="69">
        <f t="shared" si="5"/>
        <v>11</v>
      </c>
      <c r="D18" s="69">
        <f t="shared" si="6"/>
        <v>87159</v>
      </c>
      <c r="E18" s="69">
        <f t="shared" si="7"/>
        <v>8</v>
      </c>
      <c r="F18" s="69">
        <f t="shared" si="8"/>
        <v>87159</v>
      </c>
      <c r="G18" s="77">
        <v>8</v>
      </c>
      <c r="H18" s="77">
        <v>38228</v>
      </c>
      <c r="I18" s="77">
        <v>8</v>
      </c>
      <c r="J18" s="77">
        <v>38228</v>
      </c>
      <c r="K18" s="77">
        <v>3</v>
      </c>
      <c r="L18" s="77">
        <v>48931</v>
      </c>
      <c r="M18" s="77"/>
      <c r="N18" s="77">
        <v>48931</v>
      </c>
      <c r="O18" s="58">
        <f>'[5]M6 Tong hop Viec CHV '!$K$46</f>
        <v>8</v>
      </c>
      <c r="P18" s="59">
        <f>'[4]M7 Thop tien CHV'!$K$41</f>
        <v>87159</v>
      </c>
      <c r="Q18" s="58">
        <f t="shared" si="2"/>
        <v>0</v>
      </c>
      <c r="R18" s="58">
        <f t="shared" si="3"/>
        <v>0</v>
      </c>
    </row>
    <row r="19" spans="1:18" s="60" customFormat="1" ht="18" customHeight="1">
      <c r="A19" s="74" t="s">
        <v>73</v>
      </c>
      <c r="B19" s="75" t="s">
        <v>373</v>
      </c>
      <c r="C19" s="69">
        <f t="shared" si="5"/>
        <v>0</v>
      </c>
      <c r="D19" s="69">
        <f t="shared" si="6"/>
        <v>0</v>
      </c>
      <c r="E19" s="69">
        <f t="shared" si="7"/>
        <v>0</v>
      </c>
      <c r="F19" s="69">
        <f t="shared" si="8"/>
        <v>0</v>
      </c>
      <c r="G19" s="70">
        <v>0</v>
      </c>
      <c r="H19" s="70">
        <v>0</v>
      </c>
      <c r="I19" s="70">
        <v>0</v>
      </c>
      <c r="J19" s="70">
        <v>0</v>
      </c>
      <c r="K19" s="70">
        <v>0</v>
      </c>
      <c r="L19" s="70">
        <v>0</v>
      </c>
      <c r="M19" s="70">
        <v>0</v>
      </c>
      <c r="N19" s="70">
        <v>0</v>
      </c>
      <c r="O19" s="58">
        <f>'[4]M6 Tong hop Viec CHV '!$K$52</f>
        <v>0</v>
      </c>
      <c r="P19" s="59">
        <f>'[4]M7 Thop tien CHV'!$K$51</f>
        <v>0</v>
      </c>
      <c r="Q19" s="58">
        <f t="shared" si="2"/>
        <v>0</v>
      </c>
      <c r="R19" s="58">
        <f t="shared" si="3"/>
        <v>0</v>
      </c>
    </row>
    <row r="20" spans="1:18" s="60" customFormat="1" ht="18" customHeight="1">
      <c r="A20" s="74" t="s">
        <v>74</v>
      </c>
      <c r="B20" s="79" t="s">
        <v>374</v>
      </c>
      <c r="C20" s="69">
        <f t="shared" si="5"/>
        <v>8</v>
      </c>
      <c r="D20" s="69">
        <f t="shared" si="6"/>
        <v>7479</v>
      </c>
      <c r="E20" s="69">
        <f t="shared" si="7"/>
        <v>8</v>
      </c>
      <c r="F20" s="69">
        <f t="shared" si="8"/>
        <v>7479</v>
      </c>
      <c r="G20" s="70">
        <v>8</v>
      </c>
      <c r="H20" s="70">
        <v>7479</v>
      </c>
      <c r="I20" s="70">
        <v>8</v>
      </c>
      <c r="J20" s="70">
        <v>7479</v>
      </c>
      <c r="K20" s="70">
        <v>0</v>
      </c>
      <c r="L20" s="70">
        <v>0</v>
      </c>
      <c r="M20" s="70">
        <v>0</v>
      </c>
      <c r="N20" s="70">
        <v>0</v>
      </c>
      <c r="O20" s="58">
        <f>'[5]M6 Tong hop Viec CHV '!$K$64</f>
        <v>8</v>
      </c>
      <c r="P20" s="59">
        <f>'[5]M7 Thop tien CHV'!$K$55</f>
        <v>7479</v>
      </c>
      <c r="Q20" s="58">
        <f t="shared" si="2"/>
        <v>0</v>
      </c>
      <c r="R20" s="58">
        <f t="shared" si="3"/>
        <v>0</v>
      </c>
    </row>
    <row r="21" spans="1:39" s="60" customFormat="1" ht="18" customHeight="1">
      <c r="A21" s="74" t="s">
        <v>75</v>
      </c>
      <c r="B21" s="75" t="s">
        <v>375</v>
      </c>
      <c r="C21" s="69">
        <f t="shared" si="5"/>
        <v>5</v>
      </c>
      <c r="D21" s="69">
        <f t="shared" si="6"/>
        <v>12380</v>
      </c>
      <c r="E21" s="69">
        <f t="shared" si="7"/>
        <v>5</v>
      </c>
      <c r="F21" s="69">
        <f t="shared" si="8"/>
        <v>12380</v>
      </c>
      <c r="G21" s="70">
        <v>5</v>
      </c>
      <c r="H21" s="70">
        <v>12380</v>
      </c>
      <c r="I21" s="70">
        <v>5</v>
      </c>
      <c r="J21" s="70">
        <v>12380</v>
      </c>
      <c r="K21" s="70">
        <v>0</v>
      </c>
      <c r="L21" s="70">
        <v>0</v>
      </c>
      <c r="M21" s="70">
        <v>0</v>
      </c>
      <c r="N21" s="70">
        <v>0</v>
      </c>
      <c r="O21" s="58">
        <f>'[5]M6 Tong hop Viec CHV '!$K$71</f>
        <v>5</v>
      </c>
      <c r="P21" s="59">
        <f>'[5]M7 Thop tien CHV'!$K$60</f>
        <v>12380</v>
      </c>
      <c r="Q21" s="58">
        <f t="shared" si="2"/>
        <v>0</v>
      </c>
      <c r="R21" s="58">
        <f t="shared" si="3"/>
        <v>0</v>
      </c>
      <c r="AJ21" s="60" t="s">
        <v>376</v>
      </c>
      <c r="AK21" s="60" t="s">
        <v>377</v>
      </c>
      <c r="AL21" s="60" t="s">
        <v>378</v>
      </c>
      <c r="AM21" s="71" t="s">
        <v>379</v>
      </c>
    </row>
    <row r="22" spans="1:39" s="60" customFormat="1" ht="18" customHeight="1">
      <c r="A22" s="74" t="s">
        <v>76</v>
      </c>
      <c r="B22" s="75" t="s">
        <v>380</v>
      </c>
      <c r="C22" s="69">
        <f t="shared" si="5"/>
        <v>4</v>
      </c>
      <c r="D22" s="69">
        <f t="shared" si="6"/>
        <v>22507</v>
      </c>
      <c r="E22" s="69">
        <f t="shared" si="7"/>
        <v>4</v>
      </c>
      <c r="F22" s="69">
        <f t="shared" si="8"/>
        <v>22507</v>
      </c>
      <c r="G22" s="70">
        <v>4</v>
      </c>
      <c r="H22" s="70">
        <v>22507</v>
      </c>
      <c r="I22" s="70">
        <v>4</v>
      </c>
      <c r="J22" s="70">
        <v>22507</v>
      </c>
      <c r="K22" s="70">
        <v>0</v>
      </c>
      <c r="L22" s="70">
        <v>0</v>
      </c>
      <c r="M22" s="70">
        <v>0</v>
      </c>
      <c r="N22" s="70">
        <v>0</v>
      </c>
      <c r="O22" s="58">
        <f>'[5]M6 Tong hop Viec CHV '!$K$78</f>
        <v>4</v>
      </c>
      <c r="P22" s="59">
        <f>'[5]M7 Thop tien CHV'!$K$65</f>
        <v>22507</v>
      </c>
      <c r="Q22" s="58">
        <f t="shared" si="2"/>
        <v>0</v>
      </c>
      <c r="R22" s="58">
        <f t="shared" si="3"/>
        <v>0</v>
      </c>
      <c r="AM22" s="71" t="s">
        <v>381</v>
      </c>
    </row>
    <row r="23" spans="1:18" s="60" customFormat="1" ht="18" customHeight="1">
      <c r="A23" s="74" t="s">
        <v>77</v>
      </c>
      <c r="B23" s="75" t="s">
        <v>382</v>
      </c>
      <c r="C23" s="69">
        <f t="shared" si="5"/>
        <v>3</v>
      </c>
      <c r="D23" s="69">
        <f t="shared" si="6"/>
        <v>7826</v>
      </c>
      <c r="E23" s="69">
        <f t="shared" si="7"/>
        <v>2</v>
      </c>
      <c r="F23" s="69">
        <f t="shared" si="8"/>
        <v>3326</v>
      </c>
      <c r="G23" s="70">
        <v>3</v>
      </c>
      <c r="H23" s="70">
        <v>7826</v>
      </c>
      <c r="I23" s="70">
        <v>2</v>
      </c>
      <c r="J23" s="70">
        <v>3326</v>
      </c>
      <c r="K23" s="70">
        <v>0</v>
      </c>
      <c r="L23" s="70">
        <v>0</v>
      </c>
      <c r="M23" s="70">
        <v>0</v>
      </c>
      <c r="N23" s="70">
        <v>0</v>
      </c>
      <c r="O23" s="58">
        <f>'[5]M6 Tong hop Viec CHV '!$K$84</f>
        <v>2</v>
      </c>
      <c r="P23" s="59">
        <f>'[5]M7 Thop tien CHV'!$K$69</f>
        <v>3326</v>
      </c>
      <c r="Q23" s="58">
        <f t="shared" si="2"/>
        <v>0</v>
      </c>
      <c r="R23" s="58">
        <f t="shared" si="3"/>
        <v>0</v>
      </c>
    </row>
    <row r="24" spans="1:36" s="60" customFormat="1" ht="18" customHeight="1">
      <c r="A24" s="74" t="s">
        <v>78</v>
      </c>
      <c r="B24" s="75" t="s">
        <v>383</v>
      </c>
      <c r="C24" s="69">
        <f t="shared" si="5"/>
        <v>0</v>
      </c>
      <c r="D24" s="69">
        <f t="shared" si="6"/>
        <v>0</v>
      </c>
      <c r="E24" s="69">
        <f t="shared" si="7"/>
        <v>0</v>
      </c>
      <c r="F24" s="69">
        <f t="shared" si="8"/>
        <v>0</v>
      </c>
      <c r="G24" s="70">
        <v>0</v>
      </c>
      <c r="H24" s="70">
        <v>0</v>
      </c>
      <c r="I24" s="70">
        <v>0</v>
      </c>
      <c r="J24" s="70">
        <v>0</v>
      </c>
      <c r="K24" s="70">
        <v>0</v>
      </c>
      <c r="L24" s="70">
        <v>0</v>
      </c>
      <c r="M24" s="70">
        <v>0</v>
      </c>
      <c r="N24" s="70">
        <v>0</v>
      </c>
      <c r="O24" s="58">
        <f>'[4]M6 Tong hop Viec CHV '!$K$75</f>
        <v>0</v>
      </c>
      <c r="P24" s="59">
        <f>'[4]M7 Thop tien CHV'!$K$74</f>
        <v>0</v>
      </c>
      <c r="Q24" s="58">
        <f t="shared" si="2"/>
        <v>0</v>
      </c>
      <c r="R24" s="58">
        <f t="shared" si="3"/>
        <v>0</v>
      </c>
      <c r="AJ24" s="60" t="s">
        <v>376</v>
      </c>
    </row>
    <row r="25" spans="1:36" s="60" customFormat="1" ht="18" customHeight="1">
      <c r="A25" s="74" t="s">
        <v>101</v>
      </c>
      <c r="B25" s="75" t="s">
        <v>384</v>
      </c>
      <c r="C25" s="69">
        <f t="shared" si="5"/>
        <v>1</v>
      </c>
      <c r="D25" s="69">
        <f t="shared" si="6"/>
        <v>4300</v>
      </c>
      <c r="E25" s="69">
        <f t="shared" si="7"/>
        <v>0</v>
      </c>
      <c r="F25" s="69">
        <f t="shared" si="8"/>
        <v>4300</v>
      </c>
      <c r="G25" s="70">
        <v>0</v>
      </c>
      <c r="H25" s="70">
        <v>0</v>
      </c>
      <c r="I25" s="70">
        <v>0</v>
      </c>
      <c r="J25" s="70"/>
      <c r="K25" s="70">
        <v>1</v>
      </c>
      <c r="L25" s="70">
        <v>4300</v>
      </c>
      <c r="M25" s="70">
        <v>0</v>
      </c>
      <c r="N25" s="70">
        <v>4300</v>
      </c>
      <c r="O25" s="58">
        <f>'[5]M6 Tong hop Viec CHV '!$K$99</f>
        <v>0</v>
      </c>
      <c r="P25" s="59">
        <f>'[5]M7 Thop tien CHV'!$K$80</f>
        <v>4300</v>
      </c>
      <c r="Q25" s="58">
        <f t="shared" si="2"/>
        <v>0</v>
      </c>
      <c r="R25" s="58">
        <f t="shared" si="3"/>
        <v>0</v>
      </c>
      <c r="AJ25" s="71" t="s">
        <v>385</v>
      </c>
    </row>
    <row r="26" spans="1:44" s="60" customFormat="1" ht="18" customHeight="1">
      <c r="A26" s="74" t="s">
        <v>102</v>
      </c>
      <c r="B26" s="75" t="s">
        <v>386</v>
      </c>
      <c r="C26" s="69">
        <f t="shared" si="5"/>
        <v>3</v>
      </c>
      <c r="D26" s="69">
        <f t="shared" si="6"/>
        <v>42109</v>
      </c>
      <c r="E26" s="69">
        <f t="shared" si="7"/>
        <v>1</v>
      </c>
      <c r="F26" s="69">
        <f t="shared" si="8"/>
        <v>18249</v>
      </c>
      <c r="G26" s="77">
        <v>2</v>
      </c>
      <c r="H26" s="77">
        <v>14749</v>
      </c>
      <c r="I26" s="77">
        <v>1</v>
      </c>
      <c r="J26" s="77">
        <v>14749</v>
      </c>
      <c r="K26" s="77">
        <v>1</v>
      </c>
      <c r="L26" s="77">
        <v>27360</v>
      </c>
      <c r="M26" s="77"/>
      <c r="N26" s="77">
        <v>3500</v>
      </c>
      <c r="O26" s="80">
        <f>'[5]M6 Tong hop Viec CHV '!$K$106</f>
        <v>1</v>
      </c>
      <c r="P26" s="59">
        <f>'[5]M7 Thop tien CHV'!$K$85</f>
        <v>18249</v>
      </c>
      <c r="Q26" s="58">
        <f t="shared" si="2"/>
        <v>0</v>
      </c>
      <c r="R26" s="58">
        <f t="shared" si="3"/>
        <v>0</v>
      </c>
      <c r="AR26" s="71"/>
    </row>
    <row r="27" spans="7:14" ht="8.25" customHeight="1">
      <c r="G27" s="3"/>
      <c r="H27" s="3"/>
      <c r="I27" s="3"/>
      <c r="J27" s="3"/>
      <c r="K27" s="4"/>
      <c r="L27" s="4"/>
      <c r="M27" s="4"/>
      <c r="N27" s="4"/>
    </row>
    <row r="28" spans="1:35" s="86" customFormat="1" ht="19.5" customHeight="1">
      <c r="A28" s="41"/>
      <c r="B28" s="1160" t="s">
        <v>472</v>
      </c>
      <c r="C28" s="1160"/>
      <c r="D28" s="1160"/>
      <c r="E28" s="1160"/>
      <c r="F28" s="83"/>
      <c r="G28" s="84"/>
      <c r="H28" s="84"/>
      <c r="I28" s="84"/>
      <c r="J28" s="1160" t="s">
        <v>473</v>
      </c>
      <c r="K28" s="1160"/>
      <c r="L28" s="1160"/>
      <c r="M28" s="1160"/>
      <c r="N28" s="1160"/>
      <c r="O28" s="85"/>
      <c r="P28" s="85"/>
      <c r="AG28" s="86" t="s">
        <v>388</v>
      </c>
      <c r="AI28" s="87">
        <f>82/88</f>
        <v>0.9318181818181818</v>
      </c>
    </row>
    <row r="29" spans="1:16" s="93" customFormat="1" ht="19.5" customHeight="1">
      <c r="A29" s="88"/>
      <c r="B29" s="1133" t="s">
        <v>43</v>
      </c>
      <c r="C29" s="1133"/>
      <c r="D29" s="1133"/>
      <c r="E29" s="1133"/>
      <c r="F29" s="90"/>
      <c r="G29" s="91"/>
      <c r="H29" s="91"/>
      <c r="I29" s="91"/>
      <c r="J29" s="1133" t="s">
        <v>389</v>
      </c>
      <c r="K29" s="1133"/>
      <c r="L29" s="1133"/>
      <c r="M29" s="1133"/>
      <c r="N29" s="1133"/>
      <c r="O29" s="92"/>
      <c r="P29" s="92"/>
    </row>
    <row r="30" spans="1:16" s="93" customFormat="1" ht="19.5" customHeight="1">
      <c r="A30" s="88"/>
      <c r="B30" s="1157"/>
      <c r="C30" s="1157"/>
      <c r="D30" s="1157"/>
      <c r="E30" s="90"/>
      <c r="F30" s="90"/>
      <c r="G30" s="91"/>
      <c r="H30" s="91"/>
      <c r="I30" s="91"/>
      <c r="J30" s="1158"/>
      <c r="K30" s="1158"/>
      <c r="L30" s="1158"/>
      <c r="M30" s="1158"/>
      <c r="N30" s="1158"/>
      <c r="O30" s="92"/>
      <c r="P30" s="92"/>
    </row>
    <row r="31" spans="1:16" s="93" customFormat="1" ht="8.25" customHeight="1">
      <c r="A31" s="88"/>
      <c r="B31" s="94"/>
      <c r="C31" s="94" t="s">
        <v>103</v>
      </c>
      <c r="D31" s="94"/>
      <c r="E31" s="95"/>
      <c r="F31" s="95"/>
      <c r="G31" s="96"/>
      <c r="H31" s="96"/>
      <c r="I31" s="96"/>
      <c r="J31" s="94"/>
      <c r="K31" s="94"/>
      <c r="L31" s="94"/>
      <c r="M31" s="94"/>
      <c r="N31" s="94"/>
      <c r="O31" s="92"/>
      <c r="P31" s="92"/>
    </row>
    <row r="32" spans="1:16" s="93" customFormat="1" ht="9" customHeight="1">
      <c r="A32" s="88"/>
      <c r="B32" s="1172" t="s">
        <v>390</v>
      </c>
      <c r="C32" s="1172"/>
      <c r="D32" s="1172"/>
      <c r="E32" s="1172"/>
      <c r="F32" s="95"/>
      <c r="G32" s="96"/>
      <c r="H32" s="96"/>
      <c r="I32" s="96"/>
      <c r="J32" s="1171" t="s">
        <v>390</v>
      </c>
      <c r="K32" s="1171"/>
      <c r="L32" s="1171"/>
      <c r="M32" s="1171"/>
      <c r="N32" s="1171"/>
      <c r="O32" s="92"/>
      <c r="P32" s="92"/>
    </row>
    <row r="33" spans="1:16" s="93" customFormat="1" ht="19.5" customHeight="1">
      <c r="A33" s="88"/>
      <c r="B33" s="1133" t="s">
        <v>391</v>
      </c>
      <c r="C33" s="1133"/>
      <c r="D33" s="1133"/>
      <c r="E33" s="1133"/>
      <c r="F33" s="90"/>
      <c r="G33" s="91"/>
      <c r="H33" s="91"/>
      <c r="I33" s="91"/>
      <c r="J33" s="89"/>
      <c r="K33" s="1133" t="s">
        <v>391</v>
      </c>
      <c r="L33" s="1133"/>
      <c r="M33" s="1133"/>
      <c r="N33" s="89"/>
      <c r="O33" s="92"/>
      <c r="P33" s="92"/>
    </row>
    <row r="34" spans="1:16" s="93" customFormat="1" ht="19.5" customHeight="1">
      <c r="A34" s="88"/>
      <c r="B34" s="89"/>
      <c r="C34" s="89"/>
      <c r="D34" s="89"/>
      <c r="E34" s="90"/>
      <c r="F34" s="90"/>
      <c r="G34" s="91"/>
      <c r="H34" s="91"/>
      <c r="I34" s="91"/>
      <c r="J34" s="89"/>
      <c r="K34" s="89"/>
      <c r="L34" s="89"/>
      <c r="M34" s="89"/>
      <c r="N34" s="89"/>
      <c r="O34" s="92"/>
      <c r="P34" s="92"/>
    </row>
    <row r="35" spans="2:14" ht="18.75" hidden="1">
      <c r="B35" s="97"/>
      <c r="C35" s="98"/>
      <c r="D35" s="98"/>
      <c r="E35" s="98"/>
      <c r="F35" s="98"/>
      <c r="G35" s="99"/>
      <c r="H35" s="99"/>
      <c r="I35" s="99"/>
      <c r="J35" s="99"/>
      <c r="K35" s="99"/>
      <c r="L35" s="99"/>
      <c r="M35" s="99"/>
      <c r="N35" s="97"/>
    </row>
    <row r="36" spans="2:19" ht="19.5" customHeight="1">
      <c r="B36" s="1131" t="s">
        <v>347</v>
      </c>
      <c r="C36" s="1131"/>
      <c r="D36" s="1131"/>
      <c r="E36" s="1131"/>
      <c r="F36" s="99"/>
      <c r="G36" s="99"/>
      <c r="H36" s="99"/>
      <c r="I36" s="99"/>
      <c r="J36" s="1132" t="s">
        <v>348</v>
      </c>
      <c r="K36" s="1132"/>
      <c r="L36" s="1132"/>
      <c r="M36" s="1132"/>
      <c r="N36" s="1132"/>
      <c r="O36" s="102"/>
      <c r="P36" s="102"/>
      <c r="Q36" s="103"/>
      <c r="R36" s="103"/>
      <c r="S36" s="103"/>
    </row>
    <row r="37" spans="2:14" ht="18.75">
      <c r="B37" s="104"/>
      <c r="C37" s="98"/>
      <c r="D37" s="98"/>
      <c r="E37" s="98"/>
      <c r="F37" s="98"/>
      <c r="G37" s="97"/>
      <c r="H37" s="97"/>
      <c r="I37" s="97"/>
      <c r="J37" s="97"/>
      <c r="K37" s="97"/>
      <c r="L37" s="97"/>
      <c r="M37" s="97"/>
      <c r="N37" s="97"/>
    </row>
    <row r="38" spans="2:11" ht="15.75">
      <c r="B38" s="50"/>
      <c r="C38" s="50"/>
      <c r="D38" s="50"/>
      <c r="E38" s="50"/>
      <c r="F38" s="50"/>
      <c r="G38" s="105"/>
      <c r="H38" s="105"/>
      <c r="I38" s="105"/>
      <c r="J38" s="105"/>
      <c r="K38" s="50"/>
    </row>
    <row r="39" spans="2:11" ht="15.75">
      <c r="B39" s="50"/>
      <c r="C39" s="50"/>
      <c r="D39" s="50"/>
      <c r="E39" s="50"/>
      <c r="F39" s="50"/>
      <c r="G39" s="105"/>
      <c r="H39" s="105"/>
      <c r="I39" s="105"/>
      <c r="J39" s="105"/>
      <c r="K39" s="50"/>
    </row>
    <row r="40" spans="2:11" ht="15.75">
      <c r="B40" s="50"/>
      <c r="C40" s="50"/>
      <c r="D40" s="50"/>
      <c r="E40" s="50"/>
      <c r="F40" s="50"/>
      <c r="G40" s="105"/>
      <c r="H40" s="105"/>
      <c r="I40" s="105"/>
      <c r="J40" s="105"/>
      <c r="K40" s="50"/>
    </row>
    <row r="41" spans="2:11" ht="15.75">
      <c r="B41" s="50"/>
      <c r="C41" s="50"/>
      <c r="D41" s="50"/>
      <c r="E41" s="50"/>
      <c r="F41" s="50"/>
      <c r="G41" s="105"/>
      <c r="H41" s="105"/>
      <c r="I41" s="105"/>
      <c r="J41" s="105"/>
      <c r="K41" s="50"/>
    </row>
    <row r="42" spans="7:10" ht="15.75">
      <c r="G42" s="105"/>
      <c r="H42" s="105"/>
      <c r="I42" s="105"/>
      <c r="J42" s="105"/>
    </row>
    <row r="43" spans="7:10" ht="15.75">
      <c r="G43" s="105"/>
      <c r="H43" s="105"/>
      <c r="I43" s="105"/>
      <c r="J43" s="105"/>
    </row>
    <row r="44" spans="7:10" ht="15.75">
      <c r="G44" s="105"/>
      <c r="H44" s="105"/>
      <c r="I44" s="105"/>
      <c r="J44" s="105"/>
    </row>
    <row r="45" spans="7:10" ht="15.75">
      <c r="G45" s="105"/>
      <c r="H45" s="105"/>
      <c r="I45" s="105"/>
      <c r="J45" s="105"/>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E40"/>
  <sheetViews>
    <sheetView showZeros="0" view="pageBreakPreview" zoomScale="70" zoomScaleNormal="80" zoomScaleSheetLayoutView="70" zoomScalePageLayoutView="0" workbookViewId="0" topLeftCell="A12">
      <selection activeCell="H32" sqref="H32"/>
    </sheetView>
  </sheetViews>
  <sheetFormatPr defaultColWidth="9.00390625" defaultRowHeight="15.75"/>
  <cols>
    <col min="1" max="1" width="4.25390625" style="410" customWidth="1"/>
    <col min="2" max="2" width="46.375" style="410" customWidth="1"/>
    <col min="3" max="3" width="40.00390625" style="410" customWidth="1"/>
    <col min="4" max="4" width="13.25390625" style="410" customWidth="1"/>
    <col min="5" max="16384" width="9.00390625" style="410" customWidth="1"/>
  </cols>
  <sheetData>
    <row r="1" spans="1:3" s="421" customFormat="1" ht="36" customHeight="1">
      <c r="A1" s="1449" t="s">
        <v>204</v>
      </c>
      <c r="B1" s="1450"/>
      <c r="C1" s="1450"/>
    </row>
    <row r="2" spans="1:3" s="439" customFormat="1" ht="19.5" customHeight="1">
      <c r="A2" s="1451" t="s">
        <v>70</v>
      </c>
      <c r="B2" s="1452"/>
      <c r="C2" s="855" t="s">
        <v>794</v>
      </c>
    </row>
    <row r="3" spans="1:3" s="424" customFormat="1" ht="18.75" customHeight="1">
      <c r="A3" s="1465" t="s">
        <v>6</v>
      </c>
      <c r="B3" s="1466"/>
      <c r="C3" s="819">
        <v>1</v>
      </c>
    </row>
    <row r="4" spans="1:5" s="424" customFormat="1" ht="19.5" customHeight="1">
      <c r="A4" s="819" t="s">
        <v>52</v>
      </c>
      <c r="B4" s="797" t="s">
        <v>562</v>
      </c>
      <c r="C4" s="791">
        <f>SUM(C5:C13)</f>
        <v>17526117</v>
      </c>
      <c r="D4" s="961">
        <f>+'04'!C21</f>
        <v>17526117</v>
      </c>
      <c r="E4" s="965" t="str">
        <f>+IF(D4=C4,"Đ","S")</f>
        <v>Đ</v>
      </c>
    </row>
    <row r="5" spans="1:5" s="26" customFormat="1" ht="19.5" customHeight="1">
      <c r="A5" s="819" t="s">
        <v>54</v>
      </c>
      <c r="B5" s="797" t="s">
        <v>167</v>
      </c>
      <c r="C5" s="972">
        <v>1992330</v>
      </c>
      <c r="D5" s="961"/>
      <c r="E5" s="965"/>
    </row>
    <row r="6" spans="1:5" s="26" customFormat="1" ht="19.5" customHeight="1">
      <c r="A6" s="819" t="s">
        <v>55</v>
      </c>
      <c r="B6" s="797" t="s">
        <v>169</v>
      </c>
      <c r="C6" s="972"/>
      <c r="D6" s="961"/>
      <c r="E6" s="965"/>
    </row>
    <row r="7" spans="1:5" s="26" customFormat="1" ht="19.5" customHeight="1">
      <c r="A7" s="819" t="s">
        <v>141</v>
      </c>
      <c r="B7" s="797" t="s">
        <v>179</v>
      </c>
      <c r="C7" s="972">
        <v>12891415</v>
      </c>
      <c r="D7" s="961"/>
      <c r="E7" s="965"/>
    </row>
    <row r="8" spans="1:5" s="26" customFormat="1" ht="19.5" customHeight="1">
      <c r="A8" s="819" t="s">
        <v>143</v>
      </c>
      <c r="B8" s="797" t="s">
        <v>171</v>
      </c>
      <c r="C8" s="972">
        <v>2642372</v>
      </c>
      <c r="D8" s="961"/>
      <c r="E8" s="965"/>
    </row>
    <row r="9" spans="1:5" s="26" customFormat="1" ht="19.5" customHeight="1">
      <c r="A9" s="819" t="s">
        <v>145</v>
      </c>
      <c r="B9" s="797" t="s">
        <v>155</v>
      </c>
      <c r="C9" s="973"/>
      <c r="D9" s="961"/>
      <c r="E9" s="965"/>
    </row>
    <row r="10" spans="1:5" s="26" customFormat="1" ht="19.5" customHeight="1">
      <c r="A10" s="819" t="s">
        <v>147</v>
      </c>
      <c r="B10" s="797" t="s">
        <v>184</v>
      </c>
      <c r="C10" s="973"/>
      <c r="D10" s="961"/>
      <c r="E10" s="965"/>
    </row>
    <row r="11" spans="1:5" s="26" customFormat="1" ht="19.5" customHeight="1">
      <c r="A11" s="819" t="s">
        <v>149</v>
      </c>
      <c r="B11" s="797" t="s">
        <v>157</v>
      </c>
      <c r="C11" s="973"/>
      <c r="D11" s="961"/>
      <c r="E11" s="965"/>
    </row>
    <row r="12" spans="1:5" s="425" customFormat="1" ht="19.5" customHeight="1">
      <c r="A12" s="819" t="s">
        <v>185</v>
      </c>
      <c r="B12" s="797" t="s">
        <v>186</v>
      </c>
      <c r="C12" s="973"/>
      <c r="D12" s="961"/>
      <c r="E12" s="965"/>
    </row>
    <row r="13" spans="1:5" s="425" customFormat="1" ht="19.5" customHeight="1">
      <c r="A13" s="819" t="s">
        <v>565</v>
      </c>
      <c r="B13" s="797" t="s">
        <v>159</v>
      </c>
      <c r="C13" s="973"/>
      <c r="D13" s="961"/>
      <c r="E13" s="965"/>
    </row>
    <row r="14" spans="1:5" s="425" customFormat="1" ht="19.5" customHeight="1">
      <c r="A14" s="819" t="s">
        <v>53</v>
      </c>
      <c r="B14" s="797" t="s">
        <v>563</v>
      </c>
      <c r="C14" s="791">
        <f>+C15+C16</f>
        <v>75698</v>
      </c>
      <c r="D14" s="961">
        <f>+'04'!C22</f>
        <v>75698</v>
      </c>
      <c r="E14" s="965" t="str">
        <f>+IF(D14=C14,"Đ","S")</f>
        <v>Đ</v>
      </c>
    </row>
    <row r="15" spans="1:5" s="425" customFormat="1" ht="19.5" customHeight="1">
      <c r="A15" s="819" t="s">
        <v>56</v>
      </c>
      <c r="B15" s="797" t="s">
        <v>187</v>
      </c>
      <c r="C15" s="971">
        <v>75698</v>
      </c>
      <c r="D15" s="961"/>
      <c r="E15" s="965"/>
    </row>
    <row r="16" spans="1:5" s="425" customFormat="1" ht="19.5" customHeight="1">
      <c r="A16" s="819" t="s">
        <v>57</v>
      </c>
      <c r="B16" s="797" t="s">
        <v>159</v>
      </c>
      <c r="C16" s="791"/>
      <c r="D16" s="961"/>
      <c r="E16" s="965"/>
    </row>
    <row r="17" spans="1:5" s="424" customFormat="1" ht="19.5" customHeight="1">
      <c r="A17" s="819" t="s">
        <v>58</v>
      </c>
      <c r="B17" s="798" t="s">
        <v>150</v>
      </c>
      <c r="C17" s="791">
        <f>+C18+C19+C20</f>
        <v>20350939</v>
      </c>
      <c r="D17" s="961">
        <f>+'04'!C24</f>
        <v>20350939</v>
      </c>
      <c r="E17" s="965" t="str">
        <f>+IF(D17=C17,"Đ","S")</f>
        <v>Đ</v>
      </c>
    </row>
    <row r="18" spans="1:5" ht="19.5" customHeight="1">
      <c r="A18" s="819" t="s">
        <v>160</v>
      </c>
      <c r="B18" s="797" t="s">
        <v>188</v>
      </c>
      <c r="C18" s="972">
        <v>2131848</v>
      </c>
      <c r="D18" s="961"/>
      <c r="E18" s="965"/>
    </row>
    <row r="19" spans="1:5" s="26" customFormat="1" ht="30">
      <c r="A19" s="819" t="s">
        <v>162</v>
      </c>
      <c r="B19" s="797" t="s">
        <v>163</v>
      </c>
      <c r="C19" s="972">
        <v>13056151</v>
      </c>
      <c r="D19" s="961"/>
      <c r="E19" s="965"/>
    </row>
    <row r="20" spans="1:5" s="26" customFormat="1" ht="19.5" customHeight="1">
      <c r="A20" s="819" t="s">
        <v>164</v>
      </c>
      <c r="B20" s="797" t="s">
        <v>165</v>
      </c>
      <c r="C20" s="972">
        <v>5162940</v>
      </c>
      <c r="D20" s="961"/>
      <c r="E20" s="965"/>
    </row>
    <row r="21" spans="1:5" s="26" customFormat="1" ht="19.5" customHeight="1">
      <c r="A21" s="819" t="s">
        <v>73</v>
      </c>
      <c r="B21" s="797" t="s">
        <v>560</v>
      </c>
      <c r="C21" s="791">
        <f>+SUM(C22:C28)</f>
        <v>21939138</v>
      </c>
      <c r="D21" s="961">
        <f>+'04'!C19</f>
        <v>21939138</v>
      </c>
      <c r="E21" s="965" t="str">
        <f>+IF(D21=C21,"Đ","S")</f>
        <v>Đ</v>
      </c>
    </row>
    <row r="22" spans="1:5" s="26" customFormat="1" ht="19.5" customHeight="1">
      <c r="A22" s="819" t="s">
        <v>166</v>
      </c>
      <c r="B22" s="797" t="s">
        <v>167</v>
      </c>
      <c r="C22" s="972">
        <v>206966</v>
      </c>
      <c r="D22" s="961"/>
      <c r="E22" s="965"/>
    </row>
    <row r="23" spans="1:5" s="26" customFormat="1" ht="19.5" customHeight="1">
      <c r="A23" s="819" t="s">
        <v>168</v>
      </c>
      <c r="B23" s="797" t="s">
        <v>169</v>
      </c>
      <c r="C23" s="972"/>
      <c r="D23" s="961"/>
      <c r="E23" s="965"/>
    </row>
    <row r="24" spans="1:5" s="26" customFormat="1" ht="19.5" customHeight="1">
      <c r="A24" s="819" t="s">
        <v>170</v>
      </c>
      <c r="B24" s="797" t="s">
        <v>189</v>
      </c>
      <c r="C24" s="972">
        <v>14341736</v>
      </c>
      <c r="D24" s="961"/>
      <c r="E24" s="965"/>
    </row>
    <row r="25" spans="1:5" s="26" customFormat="1" ht="19.5" customHeight="1">
      <c r="A25" s="819" t="s">
        <v>172</v>
      </c>
      <c r="B25" s="797" t="s">
        <v>154</v>
      </c>
      <c r="C25" s="972"/>
      <c r="D25" s="961"/>
      <c r="E25" s="965"/>
    </row>
    <row r="26" spans="1:5" s="26" customFormat="1" ht="19.5" customHeight="1">
      <c r="A26" s="819" t="s">
        <v>173</v>
      </c>
      <c r="B26" s="797" t="s">
        <v>190</v>
      </c>
      <c r="C26" s="972">
        <v>7390436</v>
      </c>
      <c r="D26" s="961"/>
      <c r="E26" s="965"/>
    </row>
    <row r="27" spans="1:5" s="26" customFormat="1" ht="19.5" customHeight="1">
      <c r="A27" s="819" t="s">
        <v>174</v>
      </c>
      <c r="B27" s="797" t="s">
        <v>157</v>
      </c>
      <c r="C27" s="972"/>
      <c r="D27" s="961"/>
      <c r="E27" s="965"/>
    </row>
    <row r="28" spans="1:5" s="26" customFormat="1" ht="19.5" customHeight="1">
      <c r="A28" s="819" t="s">
        <v>191</v>
      </c>
      <c r="B28" s="797" t="s">
        <v>192</v>
      </c>
      <c r="C28" s="972"/>
      <c r="D28" s="961"/>
      <c r="E28" s="965"/>
    </row>
    <row r="29" spans="1:5" s="26" customFormat="1" ht="19.5" customHeight="1">
      <c r="A29" s="819" t="s">
        <v>74</v>
      </c>
      <c r="B29" s="797" t="s">
        <v>564</v>
      </c>
      <c r="C29" s="791">
        <f>+C30+C31+C32</f>
        <v>51220685</v>
      </c>
      <c r="D29" s="961">
        <f>+'04'!C25</f>
        <v>51220685</v>
      </c>
      <c r="E29" s="965" t="str">
        <f>+IF(D29=C29,"Đ","S")</f>
        <v>Đ</v>
      </c>
    </row>
    <row r="30" spans="1:4" ht="19.5" customHeight="1">
      <c r="A30" s="819" t="s">
        <v>176</v>
      </c>
      <c r="B30" s="797" t="s">
        <v>167</v>
      </c>
      <c r="C30" s="972">
        <v>48480145</v>
      </c>
      <c r="D30" s="961"/>
    </row>
    <row r="31" spans="1:4" s="26" customFormat="1" ht="19.5" customHeight="1">
      <c r="A31" s="819" t="s">
        <v>177</v>
      </c>
      <c r="B31" s="797" t="s">
        <v>169</v>
      </c>
      <c r="C31" s="972"/>
      <c r="D31" s="961"/>
    </row>
    <row r="32" spans="1:4" s="26" customFormat="1" ht="19.5" customHeight="1">
      <c r="A32" s="819" t="s">
        <v>178</v>
      </c>
      <c r="B32" s="797" t="s">
        <v>189</v>
      </c>
      <c r="C32" s="972">
        <v>2740540</v>
      </c>
      <c r="D32" s="677"/>
    </row>
    <row r="33" spans="1:3" s="26" customFormat="1" ht="15.75">
      <c r="A33" s="426"/>
      <c r="B33" s="427"/>
      <c r="C33" s="427"/>
    </row>
    <row r="34" spans="1:3" s="406" customFormat="1" ht="18.75">
      <c r="A34" s="1492"/>
      <c r="B34" s="1492"/>
      <c r="C34" s="470" t="str">
        <f>'Thong tin'!B8</f>
        <v>Trà Vinh, ngày 03 tháng 8 năm 2016</v>
      </c>
    </row>
    <row r="35" spans="1:3" s="440" customFormat="1" ht="18.75">
      <c r="A35" s="1493" t="s">
        <v>4</v>
      </c>
      <c r="B35" s="1493"/>
      <c r="C35" s="471" t="str">
        <f>'Thong tin'!B7</f>
        <v>PHÓ CỤC TRƯỞNG</v>
      </c>
    </row>
    <row r="36" spans="1:3" s="406" customFormat="1" ht="18.75">
      <c r="A36" s="487"/>
      <c r="B36" s="473"/>
      <c r="C36" s="473"/>
    </row>
    <row r="37" spans="1:3" s="406" customFormat="1" ht="18.75">
      <c r="A37" s="472"/>
      <c r="B37" s="473"/>
      <c r="C37" s="473"/>
    </row>
    <row r="38" spans="1:3" s="406" customFormat="1" ht="15.75">
      <c r="A38" s="472"/>
      <c r="B38" s="472"/>
      <c r="C38" s="472"/>
    </row>
    <row r="39" spans="1:3" ht="15.75">
      <c r="A39" s="475"/>
      <c r="B39" s="476"/>
      <c r="C39" s="477"/>
    </row>
    <row r="40" spans="1:3" s="424" customFormat="1" ht="18.75">
      <c r="A40" s="1456" t="str">
        <f>'Thong tin'!B5</f>
        <v>Nhan Quốc Hải</v>
      </c>
      <c r="B40" s="1456"/>
      <c r="C40" s="479" t="str">
        <f>'Thong tin'!B6</f>
        <v>Trần Việt Hồng</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T542"/>
  <sheetViews>
    <sheetView showZeros="0" view="pageBreakPreview" zoomScale="80" zoomScaleNormal="80" zoomScaleSheetLayoutView="80" zoomScalePageLayoutView="0" workbookViewId="0" topLeftCell="B1">
      <selection activeCell="L27" sqref="L27"/>
    </sheetView>
  </sheetViews>
  <sheetFormatPr defaultColWidth="9.00390625" defaultRowHeight="15.75"/>
  <cols>
    <col min="1" max="1" width="4.875" style="445" customWidth="1"/>
    <col min="2" max="2" width="25.875" style="445" customWidth="1"/>
    <col min="3" max="3" width="12.625" style="445" customWidth="1"/>
    <col min="4" max="4" width="12.125" style="445" customWidth="1"/>
    <col min="5" max="5" width="10.375" style="445" customWidth="1"/>
    <col min="6" max="8" width="9.375" style="445" customWidth="1"/>
    <col min="9" max="9" width="7.75390625" style="445" customWidth="1"/>
    <col min="10" max="10" width="9.375" style="445" customWidth="1"/>
    <col min="11" max="11" width="10.875" style="445" customWidth="1"/>
    <col min="12" max="12" width="12.25390625" style="445" customWidth="1"/>
    <col min="13" max="13" width="11.375" style="444" hidden="1" customWidth="1"/>
    <col min="14" max="14" width="18.125" style="444" hidden="1" customWidth="1"/>
    <col min="15" max="15" width="10.875" style="444" hidden="1" customWidth="1"/>
    <col min="16" max="16" width="13.25390625" style="444" hidden="1" customWidth="1"/>
    <col min="17" max="17" width="0" style="444" hidden="1" customWidth="1"/>
    <col min="18" max="18" width="9.50390625" style="444" hidden="1" customWidth="1"/>
    <col min="19" max="19" width="13.25390625" style="445" customWidth="1"/>
    <col min="20" max="16384" width="9.00390625" style="445" customWidth="1"/>
  </cols>
  <sheetData>
    <row r="1" spans="1:16" ht="21" customHeight="1">
      <c r="A1" s="1546" t="s">
        <v>33</v>
      </c>
      <c r="B1" s="1547"/>
      <c r="C1" s="880"/>
      <c r="D1" s="1548" t="s">
        <v>79</v>
      </c>
      <c r="E1" s="1548"/>
      <c r="F1" s="1548"/>
      <c r="G1" s="1548"/>
      <c r="H1" s="1548"/>
      <c r="I1" s="1548"/>
      <c r="J1" s="1548"/>
      <c r="K1" s="1550" t="s">
        <v>547</v>
      </c>
      <c r="L1" s="1550"/>
      <c r="M1" s="881"/>
      <c r="N1" s="882"/>
      <c r="O1" s="882"/>
      <c r="P1" s="882"/>
    </row>
    <row r="2" spans="1:16" ht="16.5" customHeight="1">
      <c r="A2" s="1433" t="s">
        <v>339</v>
      </c>
      <c r="B2" s="1433"/>
      <c r="C2" s="1433"/>
      <c r="D2" s="1548" t="s">
        <v>214</v>
      </c>
      <c r="E2" s="1548"/>
      <c r="F2" s="1548"/>
      <c r="G2" s="1548"/>
      <c r="H2" s="1548"/>
      <c r="I2" s="1548"/>
      <c r="J2" s="1548"/>
      <c r="K2" s="1531" t="str">
        <f>'Thong tin'!B4</f>
        <v>CTHADS TRÀ VINH</v>
      </c>
      <c r="L2" s="1531"/>
      <c r="M2" s="881"/>
      <c r="N2" s="882"/>
      <c r="O2" s="882"/>
      <c r="P2" s="882"/>
    </row>
    <row r="3" spans="1:16" ht="16.5" customHeight="1">
      <c r="A3" s="1433" t="s">
        <v>340</v>
      </c>
      <c r="B3" s="1433"/>
      <c r="C3" s="807"/>
      <c r="D3" s="1549" t="str">
        <f>'Thong tin'!B3</f>
        <v>10  tháng / năm 2016</v>
      </c>
      <c r="E3" s="1549"/>
      <c r="F3" s="1549"/>
      <c r="G3" s="1549"/>
      <c r="H3" s="1549"/>
      <c r="I3" s="1549"/>
      <c r="J3" s="1549"/>
      <c r="K3" s="1550" t="s">
        <v>789</v>
      </c>
      <c r="L3" s="1550"/>
      <c r="M3" s="881"/>
      <c r="N3" s="882"/>
      <c r="O3" s="882"/>
      <c r="P3" s="882"/>
    </row>
    <row r="4" spans="1:16" ht="13.5" customHeight="1">
      <c r="A4" s="806" t="s">
        <v>119</v>
      </c>
      <c r="B4" s="806"/>
      <c r="C4" s="807"/>
      <c r="D4" s="883"/>
      <c r="E4" s="883"/>
      <c r="F4" s="884"/>
      <c r="G4" s="884"/>
      <c r="H4" s="884"/>
      <c r="I4" s="884"/>
      <c r="J4" s="884"/>
      <c r="K4" s="1531" t="s">
        <v>404</v>
      </c>
      <c r="L4" s="1531"/>
      <c r="M4" s="881"/>
      <c r="N4" s="882"/>
      <c r="O4" s="882"/>
      <c r="P4" s="882"/>
    </row>
    <row r="5" spans="1:16" ht="14.25" customHeight="1">
      <c r="A5" s="883"/>
      <c r="B5" s="883" t="s">
        <v>94</v>
      </c>
      <c r="C5" s="883"/>
      <c r="D5" s="883"/>
      <c r="E5" s="1545"/>
      <c r="F5" s="1545"/>
      <c r="G5" s="1545"/>
      <c r="H5" s="1545"/>
      <c r="I5" s="1545"/>
      <c r="J5" s="883"/>
      <c r="K5" s="1532" t="s">
        <v>194</v>
      </c>
      <c r="L5" s="1532"/>
      <c r="M5" s="881"/>
      <c r="N5" s="882"/>
      <c r="O5" s="882"/>
      <c r="P5" s="882"/>
    </row>
    <row r="6" spans="1:16" ht="20.25" customHeight="1">
      <c r="A6" s="1557" t="s">
        <v>71</v>
      </c>
      <c r="B6" s="1558"/>
      <c r="C6" s="1553" t="s">
        <v>38</v>
      </c>
      <c r="D6" s="1533" t="s">
        <v>337</v>
      </c>
      <c r="E6" s="1533"/>
      <c r="F6" s="1533"/>
      <c r="G6" s="1533"/>
      <c r="H6" s="1533"/>
      <c r="I6" s="1533"/>
      <c r="J6" s="1533"/>
      <c r="K6" s="1533"/>
      <c r="L6" s="1533"/>
      <c r="M6" s="881"/>
      <c r="N6" s="1498" t="s">
        <v>511</v>
      </c>
      <c r="O6" s="1498"/>
      <c r="P6" s="1498"/>
    </row>
    <row r="7" spans="1:16" ht="20.25" customHeight="1">
      <c r="A7" s="1559"/>
      <c r="B7" s="1560"/>
      <c r="C7" s="1553"/>
      <c r="D7" s="1534" t="s">
        <v>205</v>
      </c>
      <c r="E7" s="1535"/>
      <c r="F7" s="1535"/>
      <c r="G7" s="1535"/>
      <c r="H7" s="1535"/>
      <c r="I7" s="1535"/>
      <c r="J7" s="1536"/>
      <c r="K7" s="1537" t="s">
        <v>206</v>
      </c>
      <c r="L7" s="1537" t="s">
        <v>207</v>
      </c>
      <c r="M7" s="881"/>
      <c r="N7" s="882"/>
      <c r="O7" s="882"/>
      <c r="P7" s="882"/>
    </row>
    <row r="8" spans="1:16" ht="20.25" customHeight="1">
      <c r="A8" s="1559"/>
      <c r="B8" s="1560"/>
      <c r="C8" s="1553"/>
      <c r="D8" s="1554" t="s">
        <v>37</v>
      </c>
      <c r="E8" s="1542" t="s">
        <v>7</v>
      </c>
      <c r="F8" s="1543"/>
      <c r="G8" s="1543"/>
      <c r="H8" s="1543"/>
      <c r="I8" s="1543"/>
      <c r="J8" s="1544"/>
      <c r="K8" s="1538"/>
      <c r="L8" s="1540"/>
      <c r="M8" s="881"/>
      <c r="N8" s="882"/>
      <c r="O8" s="882"/>
      <c r="P8" s="882"/>
    </row>
    <row r="9" spans="1:16" ht="20.25" customHeight="1">
      <c r="A9" s="1561"/>
      <c r="B9" s="1562"/>
      <c r="C9" s="1553"/>
      <c r="D9" s="1554"/>
      <c r="E9" s="885" t="s">
        <v>208</v>
      </c>
      <c r="F9" s="885" t="s">
        <v>209</v>
      </c>
      <c r="G9" s="885" t="s">
        <v>210</v>
      </c>
      <c r="H9" s="885" t="s">
        <v>211</v>
      </c>
      <c r="I9" s="885" t="s">
        <v>341</v>
      </c>
      <c r="J9" s="885" t="s">
        <v>212</v>
      </c>
      <c r="K9" s="1539"/>
      <c r="L9" s="1541"/>
      <c r="M9" s="1551" t="s">
        <v>494</v>
      </c>
      <c r="N9" s="1551"/>
      <c r="O9" s="1551"/>
      <c r="P9" s="1551"/>
    </row>
    <row r="10" spans="1:18" s="455" customFormat="1" ht="12" customHeight="1">
      <c r="A10" s="1555" t="s">
        <v>6</v>
      </c>
      <c r="B10" s="1556"/>
      <c r="C10" s="886">
        <v>1</v>
      </c>
      <c r="D10" s="887">
        <v>2</v>
      </c>
      <c r="E10" s="886">
        <v>3</v>
      </c>
      <c r="F10" s="887">
        <v>4</v>
      </c>
      <c r="G10" s="886">
        <v>5</v>
      </c>
      <c r="H10" s="887">
        <v>6</v>
      </c>
      <c r="I10" s="886">
        <v>7</v>
      </c>
      <c r="J10" s="887">
        <v>8</v>
      </c>
      <c r="K10" s="886">
        <v>9</v>
      </c>
      <c r="L10" s="887">
        <v>10</v>
      </c>
      <c r="M10" s="888" t="s">
        <v>495</v>
      </c>
      <c r="N10" s="889" t="s">
        <v>498</v>
      </c>
      <c r="O10" s="889" t="s">
        <v>496</v>
      </c>
      <c r="P10" s="889" t="s">
        <v>497</v>
      </c>
      <c r="Q10" s="454"/>
      <c r="R10" s="454"/>
    </row>
    <row r="11" spans="1:20" s="904" customFormat="1" ht="12" customHeight="1">
      <c r="A11" s="814" t="s">
        <v>0</v>
      </c>
      <c r="B11" s="900" t="s">
        <v>131</v>
      </c>
      <c r="C11" s="901">
        <f>+D11+K11+L11</f>
        <v>696141580</v>
      </c>
      <c r="D11" s="901">
        <f>+E11+F11+G11+H11+I11+J11</f>
        <v>26413780</v>
      </c>
      <c r="E11" s="901">
        <f aca="true" t="shared" si="0" ref="E11:L11">+E12+E13</f>
        <v>16133133</v>
      </c>
      <c r="F11" s="901">
        <f t="shared" si="0"/>
        <v>112254</v>
      </c>
      <c r="G11" s="901">
        <f t="shared" si="0"/>
        <v>2952410</v>
      </c>
      <c r="H11" s="901">
        <f t="shared" si="0"/>
        <v>2059679</v>
      </c>
      <c r="I11" s="901">
        <f t="shared" si="0"/>
        <v>81595</v>
      </c>
      <c r="J11" s="901">
        <f t="shared" si="0"/>
        <v>5074709</v>
      </c>
      <c r="K11" s="901">
        <f t="shared" si="0"/>
        <v>377481699</v>
      </c>
      <c r="L11" s="901">
        <f t="shared" si="0"/>
        <v>292246101</v>
      </c>
      <c r="M11" s="901">
        <f>'03'!C11+'04'!C11</f>
        <v>696141580</v>
      </c>
      <c r="N11" s="901">
        <f>C11-M11</f>
        <v>0</v>
      </c>
      <c r="O11" s="901" t="e">
        <f>#REF!</f>
        <v>#REF!</v>
      </c>
      <c r="P11" s="901" t="e">
        <f>C11-O11</f>
        <v>#REF!</v>
      </c>
      <c r="Q11" s="902"/>
      <c r="R11" s="902"/>
      <c r="S11" s="903">
        <f>+'03'!C11+'04'!C11</f>
        <v>696141580</v>
      </c>
      <c r="T11" s="966" t="str">
        <f>+IF(S11=C11,"Đ","S")</f>
        <v>Đ</v>
      </c>
    </row>
    <row r="12" spans="1:20" s="904" customFormat="1" ht="12" customHeight="1">
      <c r="A12" s="789">
        <v>1</v>
      </c>
      <c r="B12" s="905" t="s">
        <v>132</v>
      </c>
      <c r="C12" s="901">
        <f aca="true" t="shared" si="1" ref="C12:C26">+D12+K12+L12</f>
        <v>471855609</v>
      </c>
      <c r="D12" s="901">
        <f aca="true" t="shared" si="2" ref="D12:D26">+E12+F12+G12+H12+I12+J12</f>
        <v>13139637</v>
      </c>
      <c r="E12" s="901">
        <v>7595250</v>
      </c>
      <c r="F12" s="901">
        <v>0</v>
      </c>
      <c r="G12" s="901">
        <v>2174595</v>
      </c>
      <c r="H12" s="901">
        <v>1552725</v>
      </c>
      <c r="I12" s="901">
        <v>64200</v>
      </c>
      <c r="J12" s="901">
        <v>1752867</v>
      </c>
      <c r="K12" s="901">
        <v>295220590</v>
      </c>
      <c r="L12" s="901">
        <v>163495382</v>
      </c>
      <c r="M12" s="901">
        <f>'03'!C12+'04'!C12</f>
        <v>471855609</v>
      </c>
      <c r="N12" s="901">
        <f aca="true" t="shared" si="3" ref="N12:N26">C12-M12</f>
        <v>0</v>
      </c>
      <c r="O12" s="901" t="e">
        <f>#REF!</f>
        <v>#REF!</v>
      </c>
      <c r="P12" s="901" t="e">
        <f aca="true" t="shared" si="4" ref="P12:P26">C12-O12</f>
        <v>#REF!</v>
      </c>
      <c r="Q12" s="902"/>
      <c r="R12" s="906"/>
      <c r="S12" s="903">
        <f>+'03'!C12+'04'!C12</f>
        <v>471855609</v>
      </c>
      <c r="T12" s="966" t="str">
        <f aca="true" t="shared" si="5" ref="T12:T26">+IF(S12=C12,"Đ","S")</f>
        <v>Đ</v>
      </c>
    </row>
    <row r="13" spans="1:20" s="904" customFormat="1" ht="12" customHeight="1">
      <c r="A13" s="789">
        <v>2</v>
      </c>
      <c r="B13" s="905" t="s">
        <v>133</v>
      </c>
      <c r="C13" s="901">
        <f t="shared" si="1"/>
        <v>224285971</v>
      </c>
      <c r="D13" s="901">
        <f t="shared" si="2"/>
        <v>13274143</v>
      </c>
      <c r="E13" s="901">
        <v>8537883</v>
      </c>
      <c r="F13" s="901">
        <v>112254</v>
      </c>
      <c r="G13" s="901">
        <v>777815</v>
      </c>
      <c r="H13" s="901">
        <v>506954</v>
      </c>
      <c r="I13" s="901">
        <v>17395</v>
      </c>
      <c r="J13" s="901">
        <v>3321842</v>
      </c>
      <c r="K13" s="901">
        <v>82261109</v>
      </c>
      <c r="L13" s="901">
        <v>128750719</v>
      </c>
      <c r="M13" s="901">
        <f>'03'!C13+'04'!C13</f>
        <v>224285971</v>
      </c>
      <c r="N13" s="901">
        <f t="shared" si="3"/>
        <v>0</v>
      </c>
      <c r="O13" s="901" t="e">
        <f>#REF!</f>
        <v>#REF!</v>
      </c>
      <c r="P13" s="901" t="e">
        <f t="shared" si="4"/>
        <v>#REF!</v>
      </c>
      <c r="Q13" s="902"/>
      <c r="R13" s="906"/>
      <c r="S13" s="903">
        <f>+'03'!C13+'04'!C13</f>
        <v>224285971</v>
      </c>
      <c r="T13" s="966" t="str">
        <f t="shared" si="5"/>
        <v>Đ</v>
      </c>
    </row>
    <row r="14" spans="1:20" s="904" customFormat="1" ht="12" customHeight="1">
      <c r="A14" s="789" t="s">
        <v>1</v>
      </c>
      <c r="B14" s="905" t="s">
        <v>134</v>
      </c>
      <c r="C14" s="901">
        <f t="shared" si="1"/>
        <v>16114180</v>
      </c>
      <c r="D14" s="901">
        <f t="shared" si="2"/>
        <v>396095</v>
      </c>
      <c r="E14" s="901">
        <v>365555</v>
      </c>
      <c r="F14" s="901"/>
      <c r="G14" s="901"/>
      <c r="H14" s="901">
        <v>23040</v>
      </c>
      <c r="I14" s="901"/>
      <c r="J14" s="901">
        <v>7500</v>
      </c>
      <c r="K14" s="901">
        <v>6018953</v>
      </c>
      <c r="L14" s="901">
        <v>9699132</v>
      </c>
      <c r="M14" s="901">
        <f>'03'!C14+'04'!C14</f>
        <v>16114180</v>
      </c>
      <c r="N14" s="901">
        <f t="shared" si="3"/>
        <v>0</v>
      </c>
      <c r="O14" s="901" t="e">
        <f>#REF!</f>
        <v>#REF!</v>
      </c>
      <c r="P14" s="901" t="e">
        <f t="shared" si="4"/>
        <v>#REF!</v>
      </c>
      <c r="Q14" s="902"/>
      <c r="R14" s="906"/>
      <c r="S14" s="903">
        <f>+'03'!C14+'04'!C14</f>
        <v>16114180</v>
      </c>
      <c r="T14" s="966" t="str">
        <f t="shared" si="5"/>
        <v>Đ</v>
      </c>
    </row>
    <row r="15" spans="1:20" s="904" customFormat="1" ht="12" customHeight="1">
      <c r="A15" s="789" t="s">
        <v>9</v>
      </c>
      <c r="B15" s="905" t="s">
        <v>135</v>
      </c>
      <c r="C15" s="901">
        <f t="shared" si="1"/>
        <v>0</v>
      </c>
      <c r="D15" s="901">
        <f t="shared" si="2"/>
        <v>0</v>
      </c>
      <c r="E15" s="901"/>
      <c r="F15" s="901"/>
      <c r="G15" s="901"/>
      <c r="H15" s="901">
        <v>0</v>
      </c>
      <c r="I15" s="901"/>
      <c r="J15" s="901"/>
      <c r="K15" s="901"/>
      <c r="L15" s="901"/>
      <c r="M15" s="901">
        <f>'03'!C15+'04'!C15</f>
        <v>0</v>
      </c>
      <c r="N15" s="901">
        <f t="shared" si="3"/>
        <v>0</v>
      </c>
      <c r="O15" s="901" t="e">
        <f>#REF!</f>
        <v>#REF!</v>
      </c>
      <c r="P15" s="901" t="e">
        <f t="shared" si="4"/>
        <v>#REF!</v>
      </c>
      <c r="Q15" s="902"/>
      <c r="R15" s="902"/>
      <c r="S15" s="903">
        <f>+'03'!C15+'04'!C15</f>
        <v>0</v>
      </c>
      <c r="T15" s="966" t="str">
        <f t="shared" si="5"/>
        <v>Đ</v>
      </c>
    </row>
    <row r="16" spans="1:20" s="904" customFormat="1" ht="12" customHeight="1">
      <c r="A16" s="789" t="s">
        <v>136</v>
      </c>
      <c r="B16" s="905" t="s">
        <v>137</v>
      </c>
      <c r="C16" s="901">
        <f t="shared" si="1"/>
        <v>680027400</v>
      </c>
      <c r="D16" s="901">
        <f t="shared" si="2"/>
        <v>26017685</v>
      </c>
      <c r="E16" s="901">
        <f>+E17+E26</f>
        <v>15767578</v>
      </c>
      <c r="F16" s="901">
        <f aca="true" t="shared" si="6" ref="F16:L16">+F17+F26</f>
        <v>112254</v>
      </c>
      <c r="G16" s="901">
        <f t="shared" si="6"/>
        <v>2952410</v>
      </c>
      <c r="H16" s="901">
        <f t="shared" si="6"/>
        <v>2036639</v>
      </c>
      <c r="I16" s="901">
        <f t="shared" si="6"/>
        <v>81595</v>
      </c>
      <c r="J16" s="901">
        <f t="shared" si="6"/>
        <v>5067209</v>
      </c>
      <c r="K16" s="901">
        <f t="shared" si="6"/>
        <v>371462746</v>
      </c>
      <c r="L16" s="901">
        <f t="shared" si="6"/>
        <v>282546969</v>
      </c>
      <c r="M16" s="901">
        <f>'03'!C16+'04'!C16</f>
        <v>680027400</v>
      </c>
      <c r="N16" s="901">
        <f t="shared" si="3"/>
        <v>0</v>
      </c>
      <c r="O16" s="901" t="e">
        <f>#REF!</f>
        <v>#REF!</v>
      </c>
      <c r="P16" s="901" t="e">
        <f t="shared" si="4"/>
        <v>#REF!</v>
      </c>
      <c r="Q16" s="902"/>
      <c r="R16" s="902"/>
      <c r="S16" s="903">
        <f>+'03'!C16+'04'!C16</f>
        <v>680027400</v>
      </c>
      <c r="T16" s="966" t="str">
        <f t="shared" si="5"/>
        <v>Đ</v>
      </c>
    </row>
    <row r="17" spans="1:20" s="904" customFormat="1" ht="12" customHeight="1">
      <c r="A17" s="789" t="s">
        <v>52</v>
      </c>
      <c r="B17" s="907" t="s">
        <v>138</v>
      </c>
      <c r="C17" s="901">
        <f t="shared" si="1"/>
        <v>624163771</v>
      </c>
      <c r="D17" s="901">
        <f t="shared" si="2"/>
        <v>21374741</v>
      </c>
      <c r="E17" s="901">
        <f>+E18+E19+E20+E21+E22+E23+E24+E25</f>
        <v>13411018</v>
      </c>
      <c r="F17" s="901">
        <f aca="true" t="shared" si="7" ref="F17:L17">+F18+F19+F20+F21+F22+F23+F24+F25</f>
        <v>112254</v>
      </c>
      <c r="G17" s="901">
        <f t="shared" si="7"/>
        <v>1764771</v>
      </c>
      <c r="H17" s="901">
        <f t="shared" si="7"/>
        <v>1038446</v>
      </c>
      <c r="I17" s="901">
        <f t="shared" si="7"/>
        <v>11395</v>
      </c>
      <c r="J17" s="901">
        <f t="shared" si="7"/>
        <v>5036857</v>
      </c>
      <c r="K17" s="901">
        <f t="shared" si="7"/>
        <v>362378565</v>
      </c>
      <c r="L17" s="901">
        <f t="shared" si="7"/>
        <v>240410465</v>
      </c>
      <c r="M17" s="901">
        <f>'03'!C17+'04'!C17</f>
        <v>624163771</v>
      </c>
      <c r="N17" s="901">
        <f t="shared" si="3"/>
        <v>0</v>
      </c>
      <c r="O17" s="901" t="e">
        <f>#REF!</f>
        <v>#REF!</v>
      </c>
      <c r="P17" s="901" t="e">
        <f t="shared" si="4"/>
        <v>#REF!</v>
      </c>
      <c r="Q17" s="902"/>
      <c r="R17" s="902"/>
      <c r="S17" s="903">
        <f>+'03'!C17+'04'!C17</f>
        <v>624163771</v>
      </c>
      <c r="T17" s="966" t="str">
        <f t="shared" si="5"/>
        <v>Đ</v>
      </c>
    </row>
    <row r="18" spans="1:20" s="904" customFormat="1" ht="12" customHeight="1">
      <c r="A18" s="789" t="s">
        <v>54</v>
      </c>
      <c r="B18" s="905" t="s">
        <v>139</v>
      </c>
      <c r="C18" s="901">
        <f t="shared" si="1"/>
        <v>99101257</v>
      </c>
      <c r="D18" s="901">
        <f t="shared" si="2"/>
        <v>10684241</v>
      </c>
      <c r="E18" s="901">
        <v>6477331</v>
      </c>
      <c r="F18" s="901">
        <v>111700</v>
      </c>
      <c r="G18" s="901">
        <v>573106</v>
      </c>
      <c r="H18" s="901">
        <v>372233</v>
      </c>
      <c r="I18" s="901">
        <v>1295</v>
      </c>
      <c r="J18" s="901">
        <v>3148576</v>
      </c>
      <c r="K18" s="901">
        <v>47318171</v>
      </c>
      <c r="L18" s="901">
        <v>41098845</v>
      </c>
      <c r="M18" s="901">
        <f>'03'!C18+'04'!C18</f>
        <v>99101257</v>
      </c>
      <c r="N18" s="901">
        <f t="shared" si="3"/>
        <v>0</v>
      </c>
      <c r="O18" s="901" t="e">
        <f>#REF!</f>
        <v>#REF!</v>
      </c>
      <c r="P18" s="901" t="e">
        <f t="shared" si="4"/>
        <v>#REF!</v>
      </c>
      <c r="Q18" s="902"/>
      <c r="R18" s="902"/>
      <c r="S18" s="903">
        <f>+'03'!C18+'04'!C18</f>
        <v>99101257</v>
      </c>
      <c r="T18" s="966" t="str">
        <f t="shared" si="5"/>
        <v>Đ</v>
      </c>
    </row>
    <row r="19" spans="1:20" s="904" customFormat="1" ht="12" customHeight="1">
      <c r="A19" s="789" t="s">
        <v>55</v>
      </c>
      <c r="B19" s="905" t="s">
        <v>140</v>
      </c>
      <c r="C19" s="901">
        <f t="shared" si="1"/>
        <v>22036030</v>
      </c>
      <c r="D19" s="901">
        <f t="shared" si="2"/>
        <v>96892</v>
      </c>
      <c r="E19" s="901">
        <v>47288</v>
      </c>
      <c r="F19" s="901"/>
      <c r="G19" s="901">
        <v>49084</v>
      </c>
      <c r="H19" s="901">
        <v>520</v>
      </c>
      <c r="I19" s="901"/>
      <c r="J19" s="901"/>
      <c r="K19" s="901">
        <v>14832830</v>
      </c>
      <c r="L19" s="901">
        <v>7106308</v>
      </c>
      <c r="M19" s="901">
        <f>'03'!C19+'04'!C19</f>
        <v>22036030</v>
      </c>
      <c r="N19" s="901">
        <f t="shared" si="3"/>
        <v>0</v>
      </c>
      <c r="O19" s="901" t="e">
        <f>#REF!</f>
        <v>#REF!</v>
      </c>
      <c r="P19" s="901" t="e">
        <f t="shared" si="4"/>
        <v>#REF!</v>
      </c>
      <c r="Q19" s="902"/>
      <c r="R19" s="902"/>
      <c r="S19" s="903">
        <f>+'03'!C19+'04'!C19</f>
        <v>22036030</v>
      </c>
      <c r="T19" s="966" t="str">
        <f t="shared" si="5"/>
        <v>Đ</v>
      </c>
    </row>
    <row r="20" spans="1:20" s="904" customFormat="1" ht="12" customHeight="1">
      <c r="A20" s="789" t="s">
        <v>141</v>
      </c>
      <c r="B20" s="905" t="s">
        <v>201</v>
      </c>
      <c r="C20" s="901">
        <f t="shared" si="1"/>
        <v>0</v>
      </c>
      <c r="D20" s="901">
        <f t="shared" si="2"/>
        <v>0</v>
      </c>
      <c r="E20" s="901">
        <v>0</v>
      </c>
      <c r="F20" s="901"/>
      <c r="G20" s="901">
        <v>0</v>
      </c>
      <c r="H20" s="901"/>
      <c r="I20" s="901"/>
      <c r="J20" s="901"/>
      <c r="K20" s="901">
        <v>0</v>
      </c>
      <c r="L20" s="901"/>
      <c r="M20" s="901">
        <f>'03'!C20</f>
        <v>0</v>
      </c>
      <c r="N20" s="901">
        <f t="shared" si="3"/>
        <v>0</v>
      </c>
      <c r="O20" s="901" t="e">
        <f>#REF!</f>
        <v>#REF!</v>
      </c>
      <c r="P20" s="901" t="e">
        <f t="shared" si="4"/>
        <v>#REF!</v>
      </c>
      <c r="Q20" s="902"/>
      <c r="R20" s="902"/>
      <c r="S20" s="903">
        <f>+'03'!C20</f>
        <v>0</v>
      </c>
      <c r="T20" s="966" t="str">
        <f t="shared" si="5"/>
        <v>Đ</v>
      </c>
    </row>
    <row r="21" spans="1:20" s="904" customFormat="1" ht="12" customHeight="1">
      <c r="A21" s="789" t="s">
        <v>143</v>
      </c>
      <c r="B21" s="905" t="s">
        <v>142</v>
      </c>
      <c r="C21" s="901">
        <f t="shared" si="1"/>
        <v>462576750</v>
      </c>
      <c r="D21" s="901">
        <f t="shared" si="2"/>
        <v>8096628</v>
      </c>
      <c r="E21" s="901">
        <v>5917267</v>
      </c>
      <c r="F21" s="901">
        <v>554</v>
      </c>
      <c r="G21" s="901">
        <v>1137581</v>
      </c>
      <c r="H21" s="901">
        <v>660893</v>
      </c>
      <c r="I21" s="901">
        <v>10100</v>
      </c>
      <c r="J21" s="901">
        <v>370233</v>
      </c>
      <c r="K21" s="901">
        <v>282736996</v>
      </c>
      <c r="L21" s="901">
        <v>171743126</v>
      </c>
      <c r="M21" s="901">
        <f>'03'!C21+'04'!C20</f>
        <v>462576750</v>
      </c>
      <c r="N21" s="901">
        <f t="shared" si="3"/>
        <v>0</v>
      </c>
      <c r="O21" s="901" t="e">
        <f>#REF!</f>
        <v>#REF!</v>
      </c>
      <c r="P21" s="901" t="e">
        <f t="shared" si="4"/>
        <v>#REF!</v>
      </c>
      <c r="Q21" s="902"/>
      <c r="R21" s="902"/>
      <c r="S21" s="903">
        <f>+'03'!C21+'04'!C20</f>
        <v>462576750</v>
      </c>
      <c r="T21" s="966" t="str">
        <f t="shared" si="5"/>
        <v>Đ</v>
      </c>
    </row>
    <row r="22" spans="1:20" s="904" customFormat="1" ht="12" customHeight="1">
      <c r="A22" s="789" t="s">
        <v>145</v>
      </c>
      <c r="B22" s="905" t="s">
        <v>144</v>
      </c>
      <c r="C22" s="901">
        <f t="shared" si="1"/>
        <v>19421310</v>
      </c>
      <c r="D22" s="901">
        <f t="shared" si="2"/>
        <v>1895193</v>
      </c>
      <c r="E22" s="901">
        <v>387745</v>
      </c>
      <c r="F22" s="901"/>
      <c r="G22" s="901">
        <v>0</v>
      </c>
      <c r="H22" s="901"/>
      <c r="I22" s="901"/>
      <c r="J22" s="901">
        <v>1507448</v>
      </c>
      <c r="K22" s="901">
        <v>11759433</v>
      </c>
      <c r="L22" s="901">
        <v>5766684</v>
      </c>
      <c r="M22" s="901">
        <f>'03'!C22+'04'!C21</f>
        <v>19421310</v>
      </c>
      <c r="N22" s="901">
        <f t="shared" si="3"/>
        <v>0</v>
      </c>
      <c r="O22" s="901" t="e">
        <f>#REF!</f>
        <v>#REF!</v>
      </c>
      <c r="P22" s="901" t="e">
        <f t="shared" si="4"/>
        <v>#REF!</v>
      </c>
      <c r="Q22" s="902"/>
      <c r="R22" s="902"/>
      <c r="S22" s="903">
        <f>+'03'!C22+'04'!C21</f>
        <v>19421310</v>
      </c>
      <c r="T22" s="966" t="str">
        <f t="shared" si="5"/>
        <v>Đ</v>
      </c>
    </row>
    <row r="23" spans="1:20" s="904" customFormat="1" ht="12" customHeight="1">
      <c r="A23" s="789" t="s">
        <v>147</v>
      </c>
      <c r="B23" s="905" t="s">
        <v>146</v>
      </c>
      <c r="C23" s="901">
        <f t="shared" si="1"/>
        <v>202728</v>
      </c>
      <c r="D23" s="901">
        <f t="shared" si="2"/>
        <v>127030</v>
      </c>
      <c r="E23" s="901">
        <v>127030</v>
      </c>
      <c r="F23" s="901"/>
      <c r="G23" s="901"/>
      <c r="H23" s="901"/>
      <c r="I23" s="901"/>
      <c r="J23" s="901"/>
      <c r="K23" s="901"/>
      <c r="L23" s="901">
        <v>75698</v>
      </c>
      <c r="M23" s="901">
        <f>'03'!C23+'04'!C22</f>
        <v>202728</v>
      </c>
      <c r="N23" s="901">
        <f t="shared" si="3"/>
        <v>0</v>
      </c>
      <c r="O23" s="901" t="e">
        <f>#REF!</f>
        <v>#REF!</v>
      </c>
      <c r="P23" s="901" t="e">
        <f t="shared" si="4"/>
        <v>#REF!</v>
      </c>
      <c r="Q23" s="902"/>
      <c r="R23" s="902"/>
      <c r="S23" s="903">
        <f>+'03'!C23+'04'!C22</f>
        <v>202728</v>
      </c>
      <c r="T23" s="966" t="str">
        <f t="shared" si="5"/>
        <v>Đ</v>
      </c>
    </row>
    <row r="24" spans="1:20" s="904" customFormat="1" ht="12" customHeight="1">
      <c r="A24" s="789" t="s">
        <v>149</v>
      </c>
      <c r="B24" s="908" t="s">
        <v>148</v>
      </c>
      <c r="C24" s="901">
        <f t="shared" si="1"/>
        <v>0</v>
      </c>
      <c r="D24" s="901">
        <f t="shared" si="2"/>
        <v>0</v>
      </c>
      <c r="E24" s="901">
        <v>0</v>
      </c>
      <c r="F24" s="901"/>
      <c r="G24" s="901"/>
      <c r="H24" s="901"/>
      <c r="I24" s="901"/>
      <c r="J24" s="901"/>
      <c r="K24" s="901"/>
      <c r="L24" s="901"/>
      <c r="M24" s="901">
        <f>'03'!C24+'04'!C23</f>
        <v>0</v>
      </c>
      <c r="N24" s="901">
        <f t="shared" si="3"/>
        <v>0</v>
      </c>
      <c r="O24" s="901" t="e">
        <f>#REF!</f>
        <v>#REF!</v>
      </c>
      <c r="P24" s="901" t="e">
        <f t="shared" si="4"/>
        <v>#REF!</v>
      </c>
      <c r="Q24" s="902"/>
      <c r="R24" s="902"/>
      <c r="S24" s="903">
        <f>+'03'!C24+'04'!C23</f>
        <v>0</v>
      </c>
      <c r="T24" s="966" t="str">
        <f t="shared" si="5"/>
        <v>Đ</v>
      </c>
    </row>
    <row r="25" spans="1:20" s="904" customFormat="1" ht="12" customHeight="1">
      <c r="A25" s="789" t="s">
        <v>185</v>
      </c>
      <c r="B25" s="905" t="s">
        <v>150</v>
      </c>
      <c r="C25" s="901">
        <f t="shared" si="1"/>
        <v>20825696</v>
      </c>
      <c r="D25" s="901">
        <f t="shared" si="2"/>
        <v>474757</v>
      </c>
      <c r="E25" s="901">
        <v>454357</v>
      </c>
      <c r="F25" s="901"/>
      <c r="G25" s="901">
        <v>5000</v>
      </c>
      <c r="H25" s="901">
        <v>4800</v>
      </c>
      <c r="I25" s="901"/>
      <c r="J25" s="901">
        <v>10600</v>
      </c>
      <c r="K25" s="901">
        <v>5731135</v>
      </c>
      <c r="L25" s="901">
        <v>14619804</v>
      </c>
      <c r="M25" s="901">
        <f>'03'!C25+'04'!C24</f>
        <v>20825696</v>
      </c>
      <c r="N25" s="901">
        <f t="shared" si="3"/>
        <v>0</v>
      </c>
      <c r="O25" s="901" t="e">
        <f>#REF!</f>
        <v>#REF!</v>
      </c>
      <c r="P25" s="901" t="e">
        <f t="shared" si="4"/>
        <v>#REF!</v>
      </c>
      <c r="Q25" s="902"/>
      <c r="R25" s="902"/>
      <c r="S25" s="903">
        <f>+'03'!C25+'04'!C24</f>
        <v>20825696</v>
      </c>
      <c r="T25" s="966" t="str">
        <f t="shared" si="5"/>
        <v>Đ</v>
      </c>
    </row>
    <row r="26" spans="1:20" s="904" customFormat="1" ht="12" customHeight="1">
      <c r="A26" s="789" t="s">
        <v>53</v>
      </c>
      <c r="B26" s="905" t="s">
        <v>151</v>
      </c>
      <c r="C26" s="901">
        <f t="shared" si="1"/>
        <v>55863629</v>
      </c>
      <c r="D26" s="901">
        <f t="shared" si="2"/>
        <v>4642944</v>
      </c>
      <c r="E26" s="901">
        <v>2356560</v>
      </c>
      <c r="F26" s="901"/>
      <c r="G26" s="901">
        <v>1187639</v>
      </c>
      <c r="H26" s="901">
        <v>998193</v>
      </c>
      <c r="I26" s="901">
        <v>70200</v>
      </c>
      <c r="J26" s="901">
        <v>30352</v>
      </c>
      <c r="K26" s="901">
        <v>9084181</v>
      </c>
      <c r="L26" s="901">
        <v>42136504</v>
      </c>
      <c r="M26" s="901">
        <f>'03'!C26+'04'!C25</f>
        <v>55863629</v>
      </c>
      <c r="N26" s="901">
        <f t="shared" si="3"/>
        <v>0</v>
      </c>
      <c r="O26" s="901" t="e">
        <f>#REF!</f>
        <v>#REF!</v>
      </c>
      <c r="P26" s="901" t="e">
        <f t="shared" si="4"/>
        <v>#REF!</v>
      </c>
      <c r="Q26" s="902"/>
      <c r="R26" s="902"/>
      <c r="S26" s="903">
        <f>+'03'!C26+'04'!C25</f>
        <v>55863629</v>
      </c>
      <c r="T26" s="966" t="str">
        <f t="shared" si="5"/>
        <v>Đ</v>
      </c>
    </row>
    <row r="27" spans="1:18" s="904" customFormat="1" ht="12" customHeight="1">
      <c r="A27" s="828" t="s">
        <v>545</v>
      </c>
      <c r="B27" s="909" t="s">
        <v>793</v>
      </c>
      <c r="C27" s="910">
        <f>(C18+C19+C20)/C17</f>
        <v>0.19407933082357642</v>
      </c>
      <c r="D27" s="910">
        <f aca="true" t="shared" si="8" ref="D27:L27">(D18+D19+D20)/D17</f>
        <v>0.5043866028598897</v>
      </c>
      <c r="E27" s="910">
        <f t="shared" si="8"/>
        <v>0.486511836759894</v>
      </c>
      <c r="F27" s="910">
        <f t="shared" si="8"/>
        <v>0.9950647638391505</v>
      </c>
      <c r="G27" s="910">
        <f t="shared" si="8"/>
        <v>0.3525613238204844</v>
      </c>
      <c r="H27" s="910">
        <f t="shared" si="8"/>
        <v>0.35895270432935367</v>
      </c>
      <c r="I27" s="910">
        <f t="shared" si="8"/>
        <v>0.11364633611232997</v>
      </c>
      <c r="J27" s="910">
        <f t="shared" si="8"/>
        <v>0.6251072841655024</v>
      </c>
      <c r="K27" s="910">
        <f t="shared" si="8"/>
        <v>0.1715084914031822</v>
      </c>
      <c r="L27" s="910">
        <f t="shared" si="8"/>
        <v>0.20051187455587677</v>
      </c>
      <c r="M27" s="911"/>
      <c r="N27" s="912"/>
      <c r="O27" s="912"/>
      <c r="P27" s="912"/>
      <c r="Q27" s="902"/>
      <c r="R27" s="902"/>
    </row>
    <row r="28" spans="1:18" s="456" customFormat="1" ht="30" customHeight="1" hidden="1">
      <c r="A28" s="1563" t="s">
        <v>492</v>
      </c>
      <c r="B28" s="1563"/>
      <c r="C28" s="791">
        <f>C11-C14-C15-C16</f>
        <v>0</v>
      </c>
      <c r="D28" s="791">
        <f aca="true" t="shared" si="9" ref="D28:L28">D11-D14-D15-D16</f>
        <v>0</v>
      </c>
      <c r="E28" s="791">
        <f t="shared" si="9"/>
        <v>0</v>
      </c>
      <c r="F28" s="791">
        <f t="shared" si="9"/>
        <v>0</v>
      </c>
      <c r="G28" s="791">
        <f t="shared" si="9"/>
        <v>0</v>
      </c>
      <c r="H28" s="791">
        <f t="shared" si="9"/>
        <v>0</v>
      </c>
      <c r="I28" s="791">
        <f t="shared" si="9"/>
        <v>0</v>
      </c>
      <c r="J28" s="791">
        <f t="shared" si="9"/>
        <v>0</v>
      </c>
      <c r="K28" s="791">
        <f t="shared" si="9"/>
        <v>0</v>
      </c>
      <c r="L28" s="791">
        <f t="shared" si="9"/>
        <v>0</v>
      </c>
      <c r="M28" s="809"/>
      <c r="N28" s="890"/>
      <c r="O28" s="890"/>
      <c r="P28" s="890"/>
      <c r="Q28" s="389"/>
      <c r="R28" s="389"/>
    </row>
    <row r="29" spans="1:18" s="456" customFormat="1" ht="30" customHeight="1" hidden="1">
      <c r="A29" s="1564" t="s">
        <v>493</v>
      </c>
      <c r="B29" s="1565"/>
      <c r="C29" s="891">
        <f>C16-C17-C26</f>
        <v>0</v>
      </c>
      <c r="D29" s="791">
        <f aca="true" t="shared" si="10" ref="D29:L29">D16-D17-D26</f>
        <v>0</v>
      </c>
      <c r="E29" s="791">
        <f t="shared" si="10"/>
        <v>0</v>
      </c>
      <c r="F29" s="791">
        <f t="shared" si="10"/>
        <v>0</v>
      </c>
      <c r="G29" s="891">
        <f t="shared" si="10"/>
        <v>0</v>
      </c>
      <c r="H29" s="891">
        <f t="shared" si="10"/>
        <v>0</v>
      </c>
      <c r="I29" s="791">
        <f t="shared" si="10"/>
        <v>0</v>
      </c>
      <c r="J29" s="791">
        <f t="shared" si="10"/>
        <v>0</v>
      </c>
      <c r="K29" s="791">
        <f t="shared" si="10"/>
        <v>0</v>
      </c>
      <c r="L29" s="791">
        <f t="shared" si="10"/>
        <v>0</v>
      </c>
      <c r="M29" s="809"/>
      <c r="N29" s="890"/>
      <c r="O29" s="890"/>
      <c r="P29" s="890"/>
      <c r="Q29" s="389"/>
      <c r="R29" s="389"/>
    </row>
    <row r="30" spans="1:18" s="456" customFormat="1" ht="30" customHeight="1">
      <c r="A30" s="892"/>
      <c r="B30" s="892"/>
      <c r="C30" s="893">
        <f>+C11-(C14+C15+C16)</f>
        <v>0</v>
      </c>
      <c r="D30" s="893">
        <f aca="true" t="shared" si="11" ref="D30:L30">+D11-(D14+D15+D16)</f>
        <v>0</v>
      </c>
      <c r="E30" s="893">
        <f t="shared" si="11"/>
        <v>0</v>
      </c>
      <c r="F30" s="893">
        <f t="shared" si="11"/>
        <v>0</v>
      </c>
      <c r="G30" s="893">
        <f t="shared" si="11"/>
        <v>0</v>
      </c>
      <c r="H30" s="893">
        <f t="shared" si="11"/>
        <v>0</v>
      </c>
      <c r="I30" s="893">
        <f t="shared" si="11"/>
        <v>0</v>
      </c>
      <c r="J30" s="893">
        <f t="shared" si="11"/>
        <v>0</v>
      </c>
      <c r="K30" s="893">
        <f t="shared" si="11"/>
        <v>0</v>
      </c>
      <c r="L30" s="893">
        <f t="shared" si="11"/>
        <v>0</v>
      </c>
      <c r="M30" s="809"/>
      <c r="N30" s="890"/>
      <c r="O30" s="890"/>
      <c r="P30" s="890"/>
      <c r="Q30" s="389"/>
      <c r="R30" s="389"/>
    </row>
    <row r="31" spans="1:18" s="437" customFormat="1" ht="27.75" customHeight="1">
      <c r="A31" s="881"/>
      <c r="B31" s="894"/>
      <c r="C31" s="895"/>
      <c r="D31" s="896"/>
      <c r="E31" s="896"/>
      <c r="F31" s="896"/>
      <c r="G31" s="897"/>
      <c r="H31" s="897"/>
      <c r="I31" s="1566" t="str">
        <f>'Thong tin'!B8</f>
        <v>Trà Vinh, ngày 03 tháng 8 năm 2016</v>
      </c>
      <c r="J31" s="1566"/>
      <c r="K31" s="1566"/>
      <c r="L31" s="1566"/>
      <c r="M31" s="881"/>
      <c r="N31" s="881"/>
      <c r="O31" s="881"/>
      <c r="P31" s="881"/>
      <c r="Q31" s="446"/>
      <c r="R31" s="446"/>
    </row>
    <row r="32" spans="1:18" s="437" customFormat="1" ht="21" customHeight="1">
      <c r="A32" s="1462" t="s">
        <v>4</v>
      </c>
      <c r="B32" s="1462"/>
      <c r="C32" s="1462"/>
      <c r="D32" s="1462"/>
      <c r="E32" s="898"/>
      <c r="F32" s="898"/>
      <c r="G32" s="899"/>
      <c r="H32" s="1529" t="str">
        <f>'Thong tin'!B7</f>
        <v>PHÓ CỤC TRƯỞNG</v>
      </c>
      <c r="I32" s="1529"/>
      <c r="J32" s="1529"/>
      <c r="K32" s="1529"/>
      <c r="L32" s="1529"/>
      <c r="M32" s="881"/>
      <c r="N32" s="881"/>
      <c r="O32" s="881"/>
      <c r="P32" s="881"/>
      <c r="Q32" s="446"/>
      <c r="R32" s="446"/>
    </row>
    <row r="33" spans="1:18" s="437" customFormat="1" ht="15" customHeight="1">
      <c r="A33" s="476"/>
      <c r="B33" s="1552"/>
      <c r="C33" s="1552"/>
      <c r="D33" s="488"/>
      <c r="E33" s="488"/>
      <c r="F33" s="480"/>
      <c r="G33" s="1528"/>
      <c r="H33" s="1528"/>
      <c r="I33" s="1528"/>
      <c r="J33" s="1528"/>
      <c r="K33" s="1528"/>
      <c r="L33" s="1528"/>
      <c r="M33" s="461"/>
      <c r="N33" s="461"/>
      <c r="O33" s="461"/>
      <c r="P33" s="461"/>
      <c r="Q33" s="446"/>
      <c r="R33" s="446"/>
    </row>
    <row r="34" spans="1:18" s="437" customFormat="1" ht="18.75">
      <c r="A34" s="476"/>
      <c r="B34" s="483"/>
      <c r="C34" s="479"/>
      <c r="D34" s="480"/>
      <c r="E34" s="480"/>
      <c r="F34" s="480"/>
      <c r="G34" s="489"/>
      <c r="H34" s="489"/>
      <c r="I34" s="489"/>
      <c r="J34" s="489"/>
      <c r="K34" s="489"/>
      <c r="L34" s="489"/>
      <c r="M34" s="446"/>
      <c r="N34" s="446"/>
      <c r="O34" s="446"/>
      <c r="P34" s="446"/>
      <c r="Q34" s="446"/>
      <c r="R34" s="446"/>
    </row>
    <row r="35" spans="1:18" s="421" customFormat="1" ht="15.75">
      <c r="A35" s="490"/>
      <c r="B35" s="1530"/>
      <c r="C35" s="1530"/>
      <c r="D35" s="478"/>
      <c r="E35" s="478"/>
      <c r="F35" s="478"/>
      <c r="G35" s="478"/>
      <c r="H35" s="478"/>
      <c r="I35" s="478"/>
      <c r="J35" s="478"/>
      <c r="K35" s="478"/>
      <c r="L35" s="478"/>
      <c r="M35" s="427"/>
      <c r="N35" s="420"/>
      <c r="O35" s="420"/>
      <c r="P35" s="420"/>
      <c r="Q35" s="420"/>
      <c r="R35" s="420"/>
    </row>
    <row r="36" spans="1:18" s="421" customFormat="1" ht="15">
      <c r="A36" s="491"/>
      <c r="B36" s="491"/>
      <c r="C36" s="491"/>
      <c r="D36" s="491"/>
      <c r="E36" s="491"/>
      <c r="F36" s="491"/>
      <c r="G36" s="491"/>
      <c r="H36" s="491"/>
      <c r="I36" s="491"/>
      <c r="J36" s="491"/>
      <c r="K36" s="491"/>
      <c r="L36" s="491"/>
      <c r="M36" s="420"/>
      <c r="N36" s="420"/>
      <c r="O36" s="420"/>
      <c r="P36" s="420"/>
      <c r="Q36" s="420"/>
      <c r="R36" s="420"/>
    </row>
    <row r="37" spans="1:18" s="421" customFormat="1" ht="15">
      <c r="A37" s="491"/>
      <c r="B37" s="491"/>
      <c r="C37" s="491"/>
      <c r="D37" s="491"/>
      <c r="E37" s="491"/>
      <c r="F37" s="491"/>
      <c r="G37" s="491"/>
      <c r="H37" s="491"/>
      <c r="I37" s="491"/>
      <c r="J37" s="491"/>
      <c r="K37" s="491"/>
      <c r="L37" s="491"/>
      <c r="M37" s="420"/>
      <c r="N37" s="420"/>
      <c r="O37" s="420"/>
      <c r="P37" s="420"/>
      <c r="Q37" s="420"/>
      <c r="R37" s="420"/>
    </row>
    <row r="38" spans="1:12" ht="15">
      <c r="A38" s="491"/>
      <c r="B38" s="491"/>
      <c r="C38" s="491"/>
      <c r="D38" s="491"/>
      <c r="E38" s="491"/>
      <c r="F38" s="491"/>
      <c r="G38" s="491"/>
      <c r="H38" s="491"/>
      <c r="I38" s="491"/>
      <c r="J38" s="491"/>
      <c r="K38" s="491"/>
      <c r="L38" s="491"/>
    </row>
    <row r="39" spans="1:12" ht="15">
      <c r="A39" s="491"/>
      <c r="B39" s="491"/>
      <c r="C39" s="491"/>
      <c r="D39" s="491"/>
      <c r="E39" s="491"/>
      <c r="F39" s="491"/>
      <c r="G39" s="491"/>
      <c r="H39" s="491"/>
      <c r="I39" s="491"/>
      <c r="J39" s="491"/>
      <c r="K39" s="491"/>
      <c r="L39" s="491"/>
    </row>
    <row r="40" spans="1:12" ht="18.75">
      <c r="A40" s="1456" t="str">
        <f>'Thong tin'!B5</f>
        <v>Nhan Quốc Hải</v>
      </c>
      <c r="B40" s="1456"/>
      <c r="C40" s="1456"/>
      <c r="D40" s="1456"/>
      <c r="E40" s="491"/>
      <c r="F40" s="491"/>
      <c r="G40" s="491"/>
      <c r="H40" s="1456" t="str">
        <f>'Thong tin'!B6</f>
        <v>Trần Việt Hồng</v>
      </c>
      <c r="I40" s="1456"/>
      <c r="J40" s="1456"/>
      <c r="K40" s="1456"/>
      <c r="L40" s="1456"/>
    </row>
    <row r="48" spans="1:13" ht="16.5" hidden="1">
      <c r="A48" s="1520" t="s">
        <v>33</v>
      </c>
      <c r="B48" s="1521"/>
      <c r="C48" s="442"/>
      <c r="D48" s="1522" t="s">
        <v>79</v>
      </c>
      <c r="E48" s="1522"/>
      <c r="F48" s="1522"/>
      <c r="G48" s="1522"/>
      <c r="H48" s="1522"/>
      <c r="I48" s="1522"/>
      <c r="J48" s="1522"/>
      <c r="K48" s="1523"/>
      <c r="L48" s="1523"/>
      <c r="M48" s="446"/>
    </row>
    <row r="49" spans="1:13" ht="16.5" hidden="1">
      <c r="A49" s="1504" t="s">
        <v>339</v>
      </c>
      <c r="B49" s="1504"/>
      <c r="C49" s="1504"/>
      <c r="D49" s="1522" t="s">
        <v>214</v>
      </c>
      <c r="E49" s="1522"/>
      <c r="F49" s="1522"/>
      <c r="G49" s="1522"/>
      <c r="H49" s="1522"/>
      <c r="I49" s="1522"/>
      <c r="J49" s="1522"/>
      <c r="K49" s="1524" t="s">
        <v>499</v>
      </c>
      <c r="L49" s="1524"/>
      <c r="M49" s="443"/>
    </row>
    <row r="50" spans="1:13" ht="16.5" hidden="1">
      <c r="A50" s="1504" t="s">
        <v>340</v>
      </c>
      <c r="B50" s="1504"/>
      <c r="C50" s="408"/>
      <c r="D50" s="1525" t="s">
        <v>11</v>
      </c>
      <c r="E50" s="1525"/>
      <c r="F50" s="1525"/>
      <c r="G50" s="1525"/>
      <c r="H50" s="1525"/>
      <c r="I50" s="1525"/>
      <c r="J50" s="1525"/>
      <c r="K50" s="1523"/>
      <c r="L50" s="1523"/>
      <c r="M50" s="446"/>
    </row>
    <row r="51" spans="1:13" ht="15.75" hidden="1">
      <c r="A51" s="419" t="s">
        <v>119</v>
      </c>
      <c r="B51" s="419"/>
      <c r="C51" s="409"/>
      <c r="D51" s="447"/>
      <c r="E51" s="447"/>
      <c r="F51" s="448"/>
      <c r="G51" s="448"/>
      <c r="H51" s="448"/>
      <c r="I51" s="448"/>
      <c r="J51" s="448"/>
      <c r="K51" s="1503"/>
      <c r="L51" s="1503"/>
      <c r="M51" s="443"/>
    </row>
    <row r="52" spans="1:13" ht="15.75" hidden="1">
      <c r="A52" s="447"/>
      <c r="B52" s="447" t="s">
        <v>94</v>
      </c>
      <c r="C52" s="447"/>
      <c r="D52" s="447"/>
      <c r="E52" s="447"/>
      <c r="F52" s="447"/>
      <c r="G52" s="447"/>
      <c r="H52" s="447"/>
      <c r="I52" s="447"/>
      <c r="J52" s="447"/>
      <c r="K52" s="1507"/>
      <c r="L52" s="1507"/>
      <c r="M52" s="443"/>
    </row>
    <row r="53" spans="1:13" ht="15.75" hidden="1">
      <c r="A53" s="1124" t="s">
        <v>71</v>
      </c>
      <c r="B53" s="1125"/>
      <c r="C53" s="1505" t="s">
        <v>38</v>
      </c>
      <c r="D53" s="1511" t="s">
        <v>337</v>
      </c>
      <c r="E53" s="1511"/>
      <c r="F53" s="1511"/>
      <c r="G53" s="1511"/>
      <c r="H53" s="1511"/>
      <c r="I53" s="1511"/>
      <c r="J53" s="1511"/>
      <c r="K53" s="1511"/>
      <c r="L53" s="1511"/>
      <c r="M53" s="446"/>
    </row>
    <row r="54" spans="1:13" ht="15.75" hidden="1">
      <c r="A54" s="1126"/>
      <c r="B54" s="1127"/>
      <c r="C54" s="1505"/>
      <c r="D54" s="1512" t="s">
        <v>205</v>
      </c>
      <c r="E54" s="1513"/>
      <c r="F54" s="1513"/>
      <c r="G54" s="1513"/>
      <c r="H54" s="1513"/>
      <c r="I54" s="1513"/>
      <c r="J54" s="1514"/>
      <c r="K54" s="1515" t="s">
        <v>206</v>
      </c>
      <c r="L54" s="1515" t="s">
        <v>207</v>
      </c>
      <c r="M54" s="443"/>
    </row>
    <row r="55" spans="1:13" ht="15.75" hidden="1">
      <c r="A55" s="1126"/>
      <c r="B55" s="1127"/>
      <c r="C55" s="1505"/>
      <c r="D55" s="1506" t="s">
        <v>37</v>
      </c>
      <c r="E55" s="1508" t="s">
        <v>7</v>
      </c>
      <c r="F55" s="1509"/>
      <c r="G55" s="1509"/>
      <c r="H55" s="1509"/>
      <c r="I55" s="1509"/>
      <c r="J55" s="1510"/>
      <c r="K55" s="1516"/>
      <c r="L55" s="1518"/>
      <c r="M55" s="443"/>
    </row>
    <row r="56" spans="1:16" ht="15.75" hidden="1">
      <c r="A56" s="1526"/>
      <c r="B56" s="1527"/>
      <c r="C56" s="1505"/>
      <c r="D56" s="1506"/>
      <c r="E56" s="449" t="s">
        <v>208</v>
      </c>
      <c r="F56" s="449" t="s">
        <v>209</v>
      </c>
      <c r="G56" s="449" t="s">
        <v>210</v>
      </c>
      <c r="H56" s="449" t="s">
        <v>211</v>
      </c>
      <c r="I56" s="449" t="s">
        <v>341</v>
      </c>
      <c r="J56" s="449" t="s">
        <v>212</v>
      </c>
      <c r="K56" s="1517"/>
      <c r="L56" s="1519"/>
      <c r="M56" s="1499" t="s">
        <v>494</v>
      </c>
      <c r="N56" s="1499"/>
      <c r="O56" s="1499"/>
      <c r="P56" s="1499"/>
    </row>
    <row r="57" spans="1:16" ht="15" hidden="1">
      <c r="A57" s="1500" t="s">
        <v>6</v>
      </c>
      <c r="B57" s="1501"/>
      <c r="C57" s="450">
        <v>1</v>
      </c>
      <c r="D57" s="451">
        <v>2</v>
      </c>
      <c r="E57" s="450">
        <v>3</v>
      </c>
      <c r="F57" s="451">
        <v>4</v>
      </c>
      <c r="G57" s="450">
        <v>5</v>
      </c>
      <c r="H57" s="451">
        <v>6</v>
      </c>
      <c r="I57" s="450">
        <v>7</v>
      </c>
      <c r="J57" s="451">
        <v>8</v>
      </c>
      <c r="K57" s="450">
        <v>9</v>
      </c>
      <c r="L57" s="451">
        <v>10</v>
      </c>
      <c r="M57" s="452" t="s">
        <v>495</v>
      </c>
      <c r="N57" s="453" t="s">
        <v>498</v>
      </c>
      <c r="O57" s="453" t="s">
        <v>496</v>
      </c>
      <c r="P57" s="453" t="s">
        <v>497</v>
      </c>
    </row>
    <row r="58" spans="1:16" ht="24.75" customHeight="1" hidden="1">
      <c r="A58" s="412" t="s">
        <v>0</v>
      </c>
      <c r="B58" s="413" t="s">
        <v>131</v>
      </c>
      <c r="C58" s="402">
        <f>C59+C60</f>
        <v>1227010</v>
      </c>
      <c r="D58" s="402">
        <f aca="true" t="shared" si="12" ref="D58:L58">D59+D60</f>
        <v>730216</v>
      </c>
      <c r="E58" s="402">
        <f t="shared" si="12"/>
        <v>318858</v>
      </c>
      <c r="F58" s="402">
        <f t="shared" si="12"/>
        <v>0</v>
      </c>
      <c r="G58" s="402">
        <f t="shared" si="12"/>
        <v>359311</v>
      </c>
      <c r="H58" s="402">
        <f t="shared" si="12"/>
        <v>25503</v>
      </c>
      <c r="I58" s="402">
        <f t="shared" si="12"/>
        <v>12500</v>
      </c>
      <c r="J58" s="402">
        <f t="shared" si="12"/>
        <v>14044</v>
      </c>
      <c r="K58" s="402">
        <f t="shared" si="12"/>
        <v>496794</v>
      </c>
      <c r="L58" s="402">
        <f t="shared" si="12"/>
        <v>0</v>
      </c>
      <c r="M58" s="402" t="e">
        <f>'03'!#REF!+'04'!#REF!</f>
        <v>#REF!</v>
      </c>
      <c r="N58" s="402" t="e">
        <f>C58-M58</f>
        <v>#REF!</v>
      </c>
      <c r="O58" s="402" t="e">
        <f>#REF!</f>
        <v>#REF!</v>
      </c>
      <c r="P58" s="402" t="e">
        <f>C58-O58</f>
        <v>#REF!</v>
      </c>
    </row>
    <row r="59" spans="1:16" ht="24.75" customHeight="1" hidden="1">
      <c r="A59" s="415">
        <v>1</v>
      </c>
      <c r="B59" s="416" t="s">
        <v>132</v>
      </c>
      <c r="C59" s="402">
        <f>D59+K59+L59</f>
        <v>1145484</v>
      </c>
      <c r="D59" s="402">
        <f>E59+F59+G59+H59+I59+J59</f>
        <v>648690</v>
      </c>
      <c r="E59" s="405">
        <v>289379</v>
      </c>
      <c r="F59" s="405"/>
      <c r="G59" s="405">
        <v>359311</v>
      </c>
      <c r="H59" s="405"/>
      <c r="I59" s="405"/>
      <c r="J59" s="405"/>
      <c r="K59" s="405">
        <v>496794</v>
      </c>
      <c r="L59" s="405"/>
      <c r="M59" s="405" t="e">
        <f>'03'!#REF!+'04'!#REF!</f>
        <v>#REF!</v>
      </c>
      <c r="N59" s="405" t="e">
        <f aca="true" t="shared" si="13" ref="N59:N73">C59-M59</f>
        <v>#REF!</v>
      </c>
      <c r="O59" s="405" t="e">
        <f>#REF!</f>
        <v>#REF!</v>
      </c>
      <c r="P59" s="405" t="e">
        <f aca="true" t="shared" si="14" ref="P59:P73">C59-O59</f>
        <v>#REF!</v>
      </c>
    </row>
    <row r="60" spans="1:16" ht="24.75" customHeight="1" hidden="1">
      <c r="A60" s="415">
        <v>2</v>
      </c>
      <c r="B60" s="416" t="s">
        <v>133</v>
      </c>
      <c r="C60" s="402">
        <f>D60+K60+L60</f>
        <v>81526</v>
      </c>
      <c r="D60" s="402">
        <f>E60+F60+G60+H60+I60+J60</f>
        <v>81526</v>
      </c>
      <c r="E60" s="405">
        <v>29479</v>
      </c>
      <c r="F60" s="405">
        <v>0</v>
      </c>
      <c r="G60" s="405">
        <v>0</v>
      </c>
      <c r="H60" s="405">
        <v>25503</v>
      </c>
      <c r="I60" s="405">
        <v>12500</v>
      </c>
      <c r="J60" s="405">
        <v>14044</v>
      </c>
      <c r="K60" s="405">
        <v>0</v>
      </c>
      <c r="L60" s="405">
        <v>0</v>
      </c>
      <c r="M60" s="405" t="e">
        <f>'03'!#REF!+'04'!#REF!</f>
        <v>#REF!</v>
      </c>
      <c r="N60" s="405" t="e">
        <f t="shared" si="13"/>
        <v>#REF!</v>
      </c>
      <c r="O60" s="405" t="e">
        <f>#REF!</f>
        <v>#REF!</v>
      </c>
      <c r="P60" s="405" t="e">
        <f t="shared" si="14"/>
        <v>#REF!</v>
      </c>
    </row>
    <row r="61" spans="1:16" ht="24.75" customHeight="1" hidden="1">
      <c r="A61" s="393" t="s">
        <v>1</v>
      </c>
      <c r="B61" s="394" t="s">
        <v>134</v>
      </c>
      <c r="C61" s="402">
        <f>D61+K61+L61</f>
        <v>30849</v>
      </c>
      <c r="D61" s="402">
        <f>E61+F61+G61+H61+I61+J61</f>
        <v>30849</v>
      </c>
      <c r="E61" s="405">
        <v>18349</v>
      </c>
      <c r="F61" s="405">
        <v>0</v>
      </c>
      <c r="G61" s="405">
        <v>0</v>
      </c>
      <c r="H61" s="405">
        <v>0</v>
      </c>
      <c r="I61" s="405">
        <v>12500</v>
      </c>
      <c r="J61" s="405">
        <v>0</v>
      </c>
      <c r="K61" s="405">
        <v>0</v>
      </c>
      <c r="L61" s="405">
        <v>0</v>
      </c>
      <c r="M61" s="405" t="e">
        <f>'03'!#REF!+'04'!#REF!</f>
        <v>#REF!</v>
      </c>
      <c r="N61" s="405" t="e">
        <f t="shared" si="13"/>
        <v>#REF!</v>
      </c>
      <c r="O61" s="405" t="e">
        <f>#REF!</f>
        <v>#REF!</v>
      </c>
      <c r="P61" s="405" t="e">
        <f t="shared" si="14"/>
        <v>#REF!</v>
      </c>
    </row>
    <row r="62" spans="1:16" ht="24.75" customHeight="1" hidden="1">
      <c r="A62" s="393" t="s">
        <v>9</v>
      </c>
      <c r="B62" s="394" t="s">
        <v>135</v>
      </c>
      <c r="C62" s="402">
        <f>D62+K62+L62</f>
        <v>0</v>
      </c>
      <c r="D62" s="402">
        <f>E62+F62+G62+H62+I62+J62</f>
        <v>0</v>
      </c>
      <c r="E62" s="405">
        <v>0</v>
      </c>
      <c r="F62" s="405">
        <v>0</v>
      </c>
      <c r="G62" s="405">
        <v>0</v>
      </c>
      <c r="H62" s="405">
        <v>0</v>
      </c>
      <c r="I62" s="405">
        <v>0</v>
      </c>
      <c r="J62" s="405">
        <v>0</v>
      </c>
      <c r="K62" s="405">
        <v>0</v>
      </c>
      <c r="L62" s="405">
        <v>0</v>
      </c>
      <c r="M62" s="405" t="e">
        <f>'03'!#REF!+'04'!#REF!</f>
        <v>#REF!</v>
      </c>
      <c r="N62" s="405" t="e">
        <f t="shared" si="13"/>
        <v>#REF!</v>
      </c>
      <c r="O62" s="405" t="e">
        <f>#REF!</f>
        <v>#REF!</v>
      </c>
      <c r="P62" s="405" t="e">
        <f t="shared" si="14"/>
        <v>#REF!</v>
      </c>
    </row>
    <row r="63" spans="1:16" ht="24.75" customHeight="1" hidden="1">
      <c r="A63" s="393" t="s">
        <v>136</v>
      </c>
      <c r="B63" s="394" t="s">
        <v>137</v>
      </c>
      <c r="C63" s="402">
        <f>C64+C73</f>
        <v>1196161</v>
      </c>
      <c r="D63" s="402">
        <f aca="true" t="shared" si="15" ref="D63:L63">D64+D73</f>
        <v>699367</v>
      </c>
      <c r="E63" s="402">
        <f t="shared" si="15"/>
        <v>300509</v>
      </c>
      <c r="F63" s="402">
        <f t="shared" si="15"/>
        <v>0</v>
      </c>
      <c r="G63" s="402">
        <f t="shared" si="15"/>
        <v>359311</v>
      </c>
      <c r="H63" s="402">
        <f t="shared" si="15"/>
        <v>25503</v>
      </c>
      <c r="I63" s="402">
        <f t="shared" si="15"/>
        <v>0</v>
      </c>
      <c r="J63" s="402">
        <f t="shared" si="15"/>
        <v>14044</v>
      </c>
      <c r="K63" s="402">
        <f t="shared" si="15"/>
        <v>496794</v>
      </c>
      <c r="L63" s="402">
        <f t="shared" si="15"/>
        <v>0</v>
      </c>
      <c r="M63" s="402" t="e">
        <f>'03'!#REF!+'04'!#REF!</f>
        <v>#REF!</v>
      </c>
      <c r="N63" s="402" t="e">
        <f t="shared" si="13"/>
        <v>#REF!</v>
      </c>
      <c r="O63" s="402" t="e">
        <f>#REF!</f>
        <v>#REF!</v>
      </c>
      <c r="P63" s="402" t="e">
        <f t="shared" si="14"/>
        <v>#REF!</v>
      </c>
    </row>
    <row r="64" spans="1:16" ht="24.75" customHeight="1" hidden="1">
      <c r="A64" s="393" t="s">
        <v>52</v>
      </c>
      <c r="B64" s="417" t="s">
        <v>138</v>
      </c>
      <c r="C64" s="402">
        <f>SUM(C65:C72)</f>
        <v>547471</v>
      </c>
      <c r="D64" s="402">
        <f aca="true" t="shared" si="16" ref="D64:L64">SUM(D65:D72)</f>
        <v>50677</v>
      </c>
      <c r="E64" s="402">
        <f t="shared" si="16"/>
        <v>11130</v>
      </c>
      <c r="F64" s="402">
        <f t="shared" si="16"/>
        <v>0</v>
      </c>
      <c r="G64" s="402">
        <f t="shared" si="16"/>
        <v>0</v>
      </c>
      <c r="H64" s="402">
        <f t="shared" si="16"/>
        <v>25503</v>
      </c>
      <c r="I64" s="402">
        <f t="shared" si="16"/>
        <v>0</v>
      </c>
      <c r="J64" s="402">
        <f t="shared" si="16"/>
        <v>14044</v>
      </c>
      <c r="K64" s="402">
        <f t="shared" si="16"/>
        <v>496794</v>
      </c>
      <c r="L64" s="402">
        <f t="shared" si="16"/>
        <v>0</v>
      </c>
      <c r="M64" s="402" t="e">
        <f>'03'!#REF!+'04'!#REF!</f>
        <v>#REF!</v>
      </c>
      <c r="N64" s="402" t="e">
        <f t="shared" si="13"/>
        <v>#REF!</v>
      </c>
      <c r="O64" s="402" t="e">
        <f>#REF!</f>
        <v>#REF!</v>
      </c>
      <c r="P64" s="402" t="e">
        <f t="shared" si="14"/>
        <v>#REF!</v>
      </c>
    </row>
    <row r="65" spans="1:16" ht="24.75" customHeight="1" hidden="1">
      <c r="A65" s="415" t="s">
        <v>54</v>
      </c>
      <c r="B65" s="416" t="s">
        <v>139</v>
      </c>
      <c r="C65" s="402">
        <f aca="true" t="shared" si="17" ref="C65:C73">D65+K65+L65</f>
        <v>41344</v>
      </c>
      <c r="D65" s="402">
        <f aca="true" t="shared" si="18" ref="D65:D73">E65+F65+G65+H65+I65+J65</f>
        <v>40344</v>
      </c>
      <c r="E65" s="405">
        <v>800</v>
      </c>
      <c r="F65" s="405">
        <v>0</v>
      </c>
      <c r="G65" s="405">
        <v>0</v>
      </c>
      <c r="H65" s="405">
        <v>25503</v>
      </c>
      <c r="I65" s="405">
        <v>0</v>
      </c>
      <c r="J65" s="405">
        <v>14041</v>
      </c>
      <c r="K65" s="405">
        <v>1000</v>
      </c>
      <c r="L65" s="405">
        <v>0</v>
      </c>
      <c r="M65" s="405" t="e">
        <f>'03'!#REF!+'04'!#REF!</f>
        <v>#REF!</v>
      </c>
      <c r="N65" s="405" t="e">
        <f t="shared" si="13"/>
        <v>#REF!</v>
      </c>
      <c r="O65" s="405" t="e">
        <f>#REF!</f>
        <v>#REF!</v>
      </c>
      <c r="P65" s="405" t="e">
        <f t="shared" si="14"/>
        <v>#REF!</v>
      </c>
    </row>
    <row r="66" spans="1:16" ht="24.75" customHeight="1" hidden="1">
      <c r="A66" s="415" t="s">
        <v>55</v>
      </c>
      <c r="B66" s="416" t="s">
        <v>140</v>
      </c>
      <c r="C66" s="402">
        <f t="shared" si="17"/>
        <v>0</v>
      </c>
      <c r="D66" s="402">
        <f t="shared" si="18"/>
        <v>0</v>
      </c>
      <c r="E66" s="405">
        <v>0</v>
      </c>
      <c r="F66" s="405">
        <v>0</v>
      </c>
      <c r="G66" s="405">
        <v>0</v>
      </c>
      <c r="H66" s="405">
        <v>0</v>
      </c>
      <c r="I66" s="405">
        <v>0</v>
      </c>
      <c r="J66" s="405">
        <v>0</v>
      </c>
      <c r="K66" s="405">
        <v>0</v>
      </c>
      <c r="L66" s="405">
        <v>0</v>
      </c>
      <c r="M66" s="405" t="e">
        <f>'03'!#REF!+'04'!#REF!</f>
        <v>#REF!</v>
      </c>
      <c r="N66" s="405" t="e">
        <f t="shared" si="13"/>
        <v>#REF!</v>
      </c>
      <c r="O66" s="405" t="e">
        <f>#REF!</f>
        <v>#REF!</v>
      </c>
      <c r="P66" s="405" t="e">
        <f t="shared" si="14"/>
        <v>#REF!</v>
      </c>
    </row>
    <row r="67" spans="1:16" ht="24.75" customHeight="1" hidden="1">
      <c r="A67" s="415" t="s">
        <v>141</v>
      </c>
      <c r="B67" s="416" t="s">
        <v>201</v>
      </c>
      <c r="C67" s="402">
        <f t="shared" si="17"/>
        <v>0</v>
      </c>
      <c r="D67" s="402">
        <f t="shared" si="18"/>
        <v>0</v>
      </c>
      <c r="E67" s="405">
        <v>0</v>
      </c>
      <c r="F67" s="405">
        <v>0</v>
      </c>
      <c r="G67" s="405">
        <v>0</v>
      </c>
      <c r="H67" s="405">
        <v>0</v>
      </c>
      <c r="I67" s="405">
        <v>0</v>
      </c>
      <c r="J67" s="405">
        <v>0</v>
      </c>
      <c r="K67" s="405">
        <v>0</v>
      </c>
      <c r="L67" s="405">
        <v>0</v>
      </c>
      <c r="M67" s="405" t="e">
        <f>'03'!#REF!</f>
        <v>#REF!</v>
      </c>
      <c r="N67" s="405" t="e">
        <f t="shared" si="13"/>
        <v>#REF!</v>
      </c>
      <c r="O67" s="405" t="e">
        <f>#REF!</f>
        <v>#REF!</v>
      </c>
      <c r="P67" s="405" t="e">
        <f t="shared" si="14"/>
        <v>#REF!</v>
      </c>
    </row>
    <row r="68" spans="1:16" ht="24.75" customHeight="1" hidden="1">
      <c r="A68" s="415" t="s">
        <v>143</v>
      </c>
      <c r="B68" s="416" t="s">
        <v>142</v>
      </c>
      <c r="C68" s="402">
        <f t="shared" si="17"/>
        <v>33438</v>
      </c>
      <c r="D68" s="402">
        <f t="shared" si="18"/>
        <v>10333</v>
      </c>
      <c r="E68" s="405">
        <v>10330</v>
      </c>
      <c r="F68" s="405">
        <v>0</v>
      </c>
      <c r="G68" s="405">
        <v>0</v>
      </c>
      <c r="H68" s="405">
        <v>0</v>
      </c>
      <c r="I68" s="405">
        <v>0</v>
      </c>
      <c r="J68" s="405">
        <v>3</v>
      </c>
      <c r="K68" s="405">
        <v>23105</v>
      </c>
      <c r="L68" s="405">
        <v>0</v>
      </c>
      <c r="M68" s="405" t="e">
        <f>'03'!#REF!+'04'!#REF!</f>
        <v>#REF!</v>
      </c>
      <c r="N68" s="405" t="e">
        <f t="shared" si="13"/>
        <v>#REF!</v>
      </c>
      <c r="O68" s="405" t="e">
        <f>#REF!</f>
        <v>#REF!</v>
      </c>
      <c r="P68" s="405" t="e">
        <f t="shared" si="14"/>
        <v>#REF!</v>
      </c>
    </row>
    <row r="69" spans="1:16" ht="24.75" customHeight="1" hidden="1">
      <c r="A69" s="415" t="s">
        <v>145</v>
      </c>
      <c r="B69" s="416" t="s">
        <v>144</v>
      </c>
      <c r="C69" s="402">
        <f t="shared" si="17"/>
        <v>0</v>
      </c>
      <c r="D69" s="402">
        <f t="shared" si="18"/>
        <v>0</v>
      </c>
      <c r="E69" s="405">
        <v>0</v>
      </c>
      <c r="F69" s="405">
        <v>0</v>
      </c>
      <c r="G69" s="405">
        <v>0</v>
      </c>
      <c r="H69" s="405">
        <v>0</v>
      </c>
      <c r="I69" s="405">
        <v>0</v>
      </c>
      <c r="J69" s="405">
        <v>0</v>
      </c>
      <c r="K69" s="405">
        <v>0</v>
      </c>
      <c r="L69" s="405">
        <v>0</v>
      </c>
      <c r="M69" s="405" t="e">
        <f>'03'!#REF!+'04'!#REF!</f>
        <v>#REF!</v>
      </c>
      <c r="N69" s="405" t="e">
        <f t="shared" si="13"/>
        <v>#REF!</v>
      </c>
      <c r="O69" s="405" t="e">
        <f>#REF!</f>
        <v>#REF!</v>
      </c>
      <c r="P69" s="405" t="e">
        <f t="shared" si="14"/>
        <v>#REF!</v>
      </c>
    </row>
    <row r="70" spans="1:16" ht="24.75" customHeight="1" hidden="1">
      <c r="A70" s="415" t="s">
        <v>147</v>
      </c>
      <c r="B70" s="416" t="s">
        <v>146</v>
      </c>
      <c r="C70" s="402">
        <f t="shared" si="17"/>
        <v>0</v>
      </c>
      <c r="D70" s="402">
        <f t="shared" si="18"/>
        <v>0</v>
      </c>
      <c r="E70" s="405">
        <v>0</v>
      </c>
      <c r="F70" s="405">
        <v>0</v>
      </c>
      <c r="G70" s="405">
        <v>0</v>
      </c>
      <c r="H70" s="405">
        <v>0</v>
      </c>
      <c r="I70" s="405">
        <v>0</v>
      </c>
      <c r="J70" s="405">
        <v>0</v>
      </c>
      <c r="K70" s="405">
        <v>0</v>
      </c>
      <c r="L70" s="405">
        <v>0</v>
      </c>
      <c r="M70" s="405" t="e">
        <f>'03'!#REF!+'04'!#REF!</f>
        <v>#REF!</v>
      </c>
      <c r="N70" s="405" t="e">
        <f t="shared" si="13"/>
        <v>#REF!</v>
      </c>
      <c r="O70" s="405" t="e">
        <f>#REF!</f>
        <v>#REF!</v>
      </c>
      <c r="P70" s="405" t="e">
        <f t="shared" si="14"/>
        <v>#REF!</v>
      </c>
    </row>
    <row r="71" spans="1:16" ht="24.75" customHeight="1" hidden="1">
      <c r="A71" s="415" t="s">
        <v>149</v>
      </c>
      <c r="B71" s="418" t="s">
        <v>148</v>
      </c>
      <c r="C71" s="402">
        <f t="shared" si="17"/>
        <v>0</v>
      </c>
      <c r="D71" s="402">
        <f t="shared" si="18"/>
        <v>0</v>
      </c>
      <c r="E71" s="405">
        <v>0</v>
      </c>
      <c r="F71" s="405">
        <v>0</v>
      </c>
      <c r="G71" s="405">
        <v>0</v>
      </c>
      <c r="H71" s="405">
        <v>0</v>
      </c>
      <c r="I71" s="405">
        <v>0</v>
      </c>
      <c r="J71" s="405">
        <v>0</v>
      </c>
      <c r="K71" s="405">
        <v>0</v>
      </c>
      <c r="L71" s="405">
        <v>0</v>
      </c>
      <c r="M71" s="405" t="e">
        <f>'03'!#REF!+'04'!#REF!</f>
        <v>#REF!</v>
      </c>
      <c r="N71" s="405" t="e">
        <f t="shared" si="13"/>
        <v>#REF!</v>
      </c>
      <c r="O71" s="405" t="e">
        <f>#REF!</f>
        <v>#REF!</v>
      </c>
      <c r="P71" s="405" t="e">
        <f t="shared" si="14"/>
        <v>#REF!</v>
      </c>
    </row>
    <row r="72" spans="1:16" ht="24.75" customHeight="1" hidden="1">
      <c r="A72" s="415" t="s">
        <v>185</v>
      </c>
      <c r="B72" s="416" t="s">
        <v>150</v>
      </c>
      <c r="C72" s="402">
        <f t="shared" si="17"/>
        <v>472689</v>
      </c>
      <c r="D72" s="402">
        <f t="shared" si="18"/>
        <v>0</v>
      </c>
      <c r="E72" s="405">
        <v>0</v>
      </c>
      <c r="F72" s="405">
        <v>0</v>
      </c>
      <c r="G72" s="405">
        <v>0</v>
      </c>
      <c r="H72" s="405">
        <v>0</v>
      </c>
      <c r="I72" s="405">
        <v>0</v>
      </c>
      <c r="J72" s="405">
        <v>0</v>
      </c>
      <c r="K72" s="405">
        <v>472689</v>
      </c>
      <c r="L72" s="405">
        <v>0</v>
      </c>
      <c r="M72" s="405" t="e">
        <f>'03'!#REF!+'04'!#REF!</f>
        <v>#REF!</v>
      </c>
      <c r="N72" s="405" t="e">
        <f t="shared" si="13"/>
        <v>#REF!</v>
      </c>
      <c r="O72" s="405" t="e">
        <f>#REF!</f>
        <v>#REF!</v>
      </c>
      <c r="P72" s="405" t="e">
        <f t="shared" si="14"/>
        <v>#REF!</v>
      </c>
    </row>
    <row r="73" spans="1:16" ht="24.75" customHeight="1" hidden="1">
      <c r="A73" s="393" t="s">
        <v>53</v>
      </c>
      <c r="B73" s="394" t="s">
        <v>151</v>
      </c>
      <c r="C73" s="402">
        <f t="shared" si="17"/>
        <v>648690</v>
      </c>
      <c r="D73" s="402">
        <f t="shared" si="18"/>
        <v>648690</v>
      </c>
      <c r="E73" s="405">
        <v>289379</v>
      </c>
      <c r="F73" s="405">
        <v>0</v>
      </c>
      <c r="G73" s="405">
        <v>359311</v>
      </c>
      <c r="H73" s="405">
        <v>0</v>
      </c>
      <c r="I73" s="405">
        <v>0</v>
      </c>
      <c r="J73" s="405">
        <v>0</v>
      </c>
      <c r="K73" s="405">
        <v>0</v>
      </c>
      <c r="L73" s="405">
        <v>0</v>
      </c>
      <c r="M73" s="402" t="e">
        <f>'03'!#REF!+'04'!#REF!</f>
        <v>#REF!</v>
      </c>
      <c r="N73" s="402" t="e">
        <f t="shared" si="13"/>
        <v>#REF!</v>
      </c>
      <c r="O73" s="402" t="e">
        <f>#REF!</f>
        <v>#REF!</v>
      </c>
      <c r="P73" s="402" t="e">
        <f t="shared" si="14"/>
        <v>#REF!</v>
      </c>
    </row>
    <row r="74" spans="1:16" ht="24.75" customHeight="1" hidden="1">
      <c r="A74" s="434" t="s">
        <v>76</v>
      </c>
      <c r="B74" s="457" t="s">
        <v>213</v>
      </c>
      <c r="C74" s="441">
        <f>(C65+C66+C67)/C64</f>
        <v>0.07551815529955011</v>
      </c>
      <c r="D74" s="395">
        <f aca="true" t="shared" si="19" ref="D74:L74">(D65+D66+D67)/D64</f>
        <v>0.7961007952325513</v>
      </c>
      <c r="E74" s="407">
        <f t="shared" si="19"/>
        <v>0.07187780772686433</v>
      </c>
      <c r="F74" s="407" t="e">
        <f t="shared" si="19"/>
        <v>#DIV/0!</v>
      </c>
      <c r="G74" s="407" t="e">
        <f t="shared" si="19"/>
        <v>#DIV/0!</v>
      </c>
      <c r="H74" s="407">
        <f t="shared" si="19"/>
        <v>1</v>
      </c>
      <c r="I74" s="407" t="e">
        <f t="shared" si="19"/>
        <v>#DIV/0!</v>
      </c>
      <c r="J74" s="407">
        <f t="shared" si="19"/>
        <v>0.9997863856451153</v>
      </c>
      <c r="K74" s="407">
        <f t="shared" si="19"/>
        <v>0.0020129067581331496</v>
      </c>
      <c r="L74" s="407" t="e">
        <f t="shared" si="19"/>
        <v>#DIV/0!</v>
      </c>
      <c r="M74" s="411"/>
      <c r="N74" s="458"/>
      <c r="O74" s="458"/>
      <c r="P74" s="458"/>
    </row>
    <row r="75" spans="1:16" ht="17.25" hidden="1">
      <c r="A75" s="1502" t="s">
        <v>492</v>
      </c>
      <c r="B75" s="1502"/>
      <c r="C75" s="405">
        <f>C58-C61-C62-C63</f>
        <v>0</v>
      </c>
      <c r="D75" s="405">
        <f aca="true" t="shared" si="20" ref="D75:L75">D58-D61-D62-D63</f>
        <v>0</v>
      </c>
      <c r="E75" s="405">
        <f t="shared" si="20"/>
        <v>0</v>
      </c>
      <c r="F75" s="405">
        <f t="shared" si="20"/>
        <v>0</v>
      </c>
      <c r="G75" s="405">
        <f t="shared" si="20"/>
        <v>0</v>
      </c>
      <c r="H75" s="405">
        <f t="shared" si="20"/>
        <v>0</v>
      </c>
      <c r="I75" s="405">
        <f t="shared" si="20"/>
        <v>0</v>
      </c>
      <c r="J75" s="405">
        <f t="shared" si="20"/>
        <v>0</v>
      </c>
      <c r="K75" s="405">
        <f t="shared" si="20"/>
        <v>0</v>
      </c>
      <c r="L75" s="405">
        <f t="shared" si="20"/>
        <v>0</v>
      </c>
      <c r="M75" s="411"/>
      <c r="N75" s="458"/>
      <c r="O75" s="458"/>
      <c r="P75" s="458"/>
    </row>
    <row r="76" spans="1:16" ht="17.25" hidden="1">
      <c r="A76" s="1497" t="s">
        <v>493</v>
      </c>
      <c r="B76" s="1497"/>
      <c r="C76" s="405">
        <f>C63-C64-C73</f>
        <v>0</v>
      </c>
      <c r="D76" s="405">
        <f aca="true" t="shared" si="21" ref="D76:L76">D63-D64-D73</f>
        <v>0</v>
      </c>
      <c r="E76" s="405">
        <f t="shared" si="21"/>
        <v>0</v>
      </c>
      <c r="F76" s="405">
        <f t="shared" si="21"/>
        <v>0</v>
      </c>
      <c r="G76" s="405">
        <f t="shared" si="21"/>
        <v>0</v>
      </c>
      <c r="H76" s="405">
        <f t="shared" si="21"/>
        <v>0</v>
      </c>
      <c r="I76" s="405">
        <f t="shared" si="21"/>
        <v>0</v>
      </c>
      <c r="J76" s="405">
        <f t="shared" si="21"/>
        <v>0</v>
      </c>
      <c r="K76" s="405">
        <f t="shared" si="21"/>
        <v>0</v>
      </c>
      <c r="L76" s="405">
        <f t="shared" si="21"/>
        <v>0</v>
      </c>
      <c r="M76" s="411"/>
      <c r="N76" s="458"/>
      <c r="O76" s="458"/>
      <c r="P76" s="458"/>
    </row>
    <row r="77" spans="1:16" ht="18.75" hidden="1">
      <c r="A77" s="443"/>
      <c r="B77" s="459" t="s">
        <v>512</v>
      </c>
      <c r="C77" s="459"/>
      <c r="D77" s="435"/>
      <c r="E77" s="435"/>
      <c r="F77" s="435"/>
      <c r="G77" s="1494" t="s">
        <v>512</v>
      </c>
      <c r="H77" s="1494"/>
      <c r="I77" s="1494"/>
      <c r="J77" s="1494"/>
      <c r="K77" s="1494"/>
      <c r="L77" s="1494"/>
      <c r="M77" s="446"/>
      <c r="N77" s="446"/>
      <c r="O77" s="446"/>
      <c r="P77" s="446"/>
    </row>
    <row r="78" spans="1:16" ht="18.75" hidden="1">
      <c r="A78" s="1495" t="s">
        <v>4</v>
      </c>
      <c r="B78" s="1495"/>
      <c r="C78" s="1495"/>
      <c r="D78" s="1495"/>
      <c r="E78" s="435"/>
      <c r="F78" s="435"/>
      <c r="G78" s="460"/>
      <c r="H78" s="1496" t="s">
        <v>513</v>
      </c>
      <c r="I78" s="1496"/>
      <c r="J78" s="1496"/>
      <c r="K78" s="1496"/>
      <c r="L78" s="1496"/>
      <c r="M78" s="446"/>
      <c r="N78" s="446"/>
      <c r="O78" s="446"/>
      <c r="P78" s="446"/>
    </row>
    <row r="79" ht="15" hidden="1"/>
    <row r="80" ht="15" hidden="1"/>
    <row r="81" ht="15" hidden="1"/>
    <row r="82" ht="15" hidden="1"/>
    <row r="83" ht="15" hidden="1"/>
    <row r="84" ht="15" hidden="1"/>
    <row r="85" ht="15" hidden="1"/>
    <row r="86" ht="15" hidden="1"/>
    <row r="87" ht="15" hidden="1"/>
    <row r="88" ht="15" hidden="1"/>
    <row r="89" spans="1:13" ht="16.5" hidden="1">
      <c r="A89" s="1520" t="s">
        <v>33</v>
      </c>
      <c r="B89" s="1521"/>
      <c r="C89" s="442"/>
      <c r="D89" s="1522" t="s">
        <v>79</v>
      </c>
      <c r="E89" s="1522"/>
      <c r="F89" s="1522"/>
      <c r="G89" s="1522"/>
      <c r="H89" s="1522"/>
      <c r="I89" s="1522"/>
      <c r="J89" s="1522"/>
      <c r="K89" s="1523"/>
      <c r="L89" s="1523"/>
      <c r="M89" s="446"/>
    </row>
    <row r="90" spans="1:13" ht="16.5" hidden="1">
      <c r="A90" s="1504" t="s">
        <v>339</v>
      </c>
      <c r="B90" s="1504"/>
      <c r="C90" s="1504"/>
      <c r="D90" s="1522" t="s">
        <v>214</v>
      </c>
      <c r="E90" s="1522"/>
      <c r="F90" s="1522"/>
      <c r="G90" s="1522"/>
      <c r="H90" s="1522"/>
      <c r="I90" s="1522"/>
      <c r="J90" s="1522"/>
      <c r="K90" s="1524" t="s">
        <v>500</v>
      </c>
      <c r="L90" s="1524"/>
      <c r="M90" s="443"/>
    </row>
    <row r="91" spans="1:13" ht="16.5" hidden="1">
      <c r="A91" s="1504" t="s">
        <v>340</v>
      </c>
      <c r="B91" s="1504"/>
      <c r="C91" s="408"/>
      <c r="D91" s="1525" t="s">
        <v>11</v>
      </c>
      <c r="E91" s="1525"/>
      <c r="F91" s="1525"/>
      <c r="G91" s="1525"/>
      <c r="H91" s="1525"/>
      <c r="I91" s="1525"/>
      <c r="J91" s="1525"/>
      <c r="K91" s="1523"/>
      <c r="L91" s="1523"/>
      <c r="M91" s="446"/>
    </row>
    <row r="92" spans="1:13" ht="15.75" hidden="1">
      <c r="A92" s="419" t="s">
        <v>119</v>
      </c>
      <c r="B92" s="419"/>
      <c r="C92" s="409"/>
      <c r="D92" s="447"/>
      <c r="E92" s="447"/>
      <c r="F92" s="448"/>
      <c r="G92" s="448"/>
      <c r="H92" s="448"/>
      <c r="I92" s="448"/>
      <c r="J92" s="448"/>
      <c r="K92" s="1503"/>
      <c r="L92" s="1503"/>
      <c r="M92" s="443"/>
    </row>
    <row r="93" spans="1:13" ht="15.75" hidden="1">
      <c r="A93" s="447"/>
      <c r="B93" s="447" t="s">
        <v>94</v>
      </c>
      <c r="C93" s="447"/>
      <c r="D93" s="447"/>
      <c r="E93" s="447"/>
      <c r="F93" s="447"/>
      <c r="G93" s="447"/>
      <c r="H93" s="447"/>
      <c r="I93" s="447"/>
      <c r="J93" s="447"/>
      <c r="K93" s="1507"/>
      <c r="L93" s="1507"/>
      <c r="M93" s="443"/>
    </row>
    <row r="94" spans="1:13" ht="15.75" hidden="1">
      <c r="A94" s="1124" t="s">
        <v>71</v>
      </c>
      <c r="B94" s="1125"/>
      <c r="C94" s="1505" t="s">
        <v>38</v>
      </c>
      <c r="D94" s="1511" t="s">
        <v>337</v>
      </c>
      <c r="E94" s="1511"/>
      <c r="F94" s="1511"/>
      <c r="G94" s="1511"/>
      <c r="H94" s="1511"/>
      <c r="I94" s="1511"/>
      <c r="J94" s="1511"/>
      <c r="K94" s="1511"/>
      <c r="L94" s="1511"/>
      <c r="M94" s="446"/>
    </row>
    <row r="95" spans="1:13" ht="15.75" hidden="1">
      <c r="A95" s="1126"/>
      <c r="B95" s="1127"/>
      <c r="C95" s="1505"/>
      <c r="D95" s="1512" t="s">
        <v>205</v>
      </c>
      <c r="E95" s="1513"/>
      <c r="F95" s="1513"/>
      <c r="G95" s="1513"/>
      <c r="H95" s="1513"/>
      <c r="I95" s="1513"/>
      <c r="J95" s="1514"/>
      <c r="K95" s="1515" t="s">
        <v>206</v>
      </c>
      <c r="L95" s="1515" t="s">
        <v>207</v>
      </c>
      <c r="M95" s="443"/>
    </row>
    <row r="96" spans="1:13" ht="15.75" hidden="1">
      <c r="A96" s="1126"/>
      <c r="B96" s="1127"/>
      <c r="C96" s="1505"/>
      <c r="D96" s="1506" t="s">
        <v>37</v>
      </c>
      <c r="E96" s="1508" t="s">
        <v>7</v>
      </c>
      <c r="F96" s="1509"/>
      <c r="G96" s="1509"/>
      <c r="H96" s="1509"/>
      <c r="I96" s="1509"/>
      <c r="J96" s="1510"/>
      <c r="K96" s="1516"/>
      <c r="L96" s="1518"/>
      <c r="M96" s="443"/>
    </row>
    <row r="97" spans="1:16" ht="15.75" hidden="1">
      <c r="A97" s="1526"/>
      <c r="B97" s="1527"/>
      <c r="C97" s="1505"/>
      <c r="D97" s="1506"/>
      <c r="E97" s="449" t="s">
        <v>208</v>
      </c>
      <c r="F97" s="449" t="s">
        <v>209</v>
      </c>
      <c r="G97" s="449" t="s">
        <v>210</v>
      </c>
      <c r="H97" s="449" t="s">
        <v>211</v>
      </c>
      <c r="I97" s="449" t="s">
        <v>341</v>
      </c>
      <c r="J97" s="449" t="s">
        <v>212</v>
      </c>
      <c r="K97" s="1517"/>
      <c r="L97" s="1519"/>
      <c r="M97" s="1499" t="s">
        <v>494</v>
      </c>
      <c r="N97" s="1499"/>
      <c r="O97" s="1499"/>
      <c r="P97" s="1499"/>
    </row>
    <row r="98" spans="1:16" ht="15" hidden="1">
      <c r="A98" s="1500" t="s">
        <v>6</v>
      </c>
      <c r="B98" s="1501"/>
      <c r="C98" s="450">
        <v>1</v>
      </c>
      <c r="D98" s="451">
        <v>2</v>
      </c>
      <c r="E98" s="450">
        <v>3</v>
      </c>
      <c r="F98" s="451">
        <v>4</v>
      </c>
      <c r="G98" s="450">
        <v>5</v>
      </c>
      <c r="H98" s="451">
        <v>6</v>
      </c>
      <c r="I98" s="450">
        <v>7</v>
      </c>
      <c r="J98" s="451">
        <v>8</v>
      </c>
      <c r="K98" s="450">
        <v>9</v>
      </c>
      <c r="L98" s="451">
        <v>10</v>
      </c>
      <c r="M98" s="452" t="s">
        <v>495</v>
      </c>
      <c r="N98" s="453" t="s">
        <v>498</v>
      </c>
      <c r="O98" s="453" t="s">
        <v>496</v>
      </c>
      <c r="P98" s="453" t="s">
        <v>497</v>
      </c>
    </row>
    <row r="99" spans="1:16" ht="24.75" customHeight="1" hidden="1">
      <c r="A99" s="412" t="s">
        <v>0</v>
      </c>
      <c r="B99" s="413" t="s">
        <v>131</v>
      </c>
      <c r="C99" s="402">
        <f>C100+C101</f>
        <v>77698000</v>
      </c>
      <c r="D99" s="402">
        <f aca="true" t="shared" si="22" ref="D99:L99">D100+D101</f>
        <v>1726087</v>
      </c>
      <c r="E99" s="402">
        <f t="shared" si="22"/>
        <v>992526</v>
      </c>
      <c r="F99" s="402">
        <f t="shared" si="22"/>
        <v>0</v>
      </c>
      <c r="G99" s="402">
        <f t="shared" si="22"/>
        <v>434217</v>
      </c>
      <c r="H99" s="402">
        <f t="shared" si="22"/>
        <v>110298</v>
      </c>
      <c r="I99" s="402">
        <f t="shared" si="22"/>
        <v>20700</v>
      </c>
      <c r="J99" s="402">
        <f t="shared" si="22"/>
        <v>168346</v>
      </c>
      <c r="K99" s="402">
        <f t="shared" si="22"/>
        <v>73826163</v>
      </c>
      <c r="L99" s="402">
        <f t="shared" si="22"/>
        <v>2145750</v>
      </c>
      <c r="M99" s="402" t="e">
        <f>'03'!#REF!+'04'!#REF!</f>
        <v>#REF!</v>
      </c>
      <c r="N99" s="402" t="e">
        <f>C99-M99</f>
        <v>#REF!</v>
      </c>
      <c r="O99" s="402" t="e">
        <f>#REF!</f>
        <v>#REF!</v>
      </c>
      <c r="P99" s="402" t="e">
        <f>C99-O99</f>
        <v>#REF!</v>
      </c>
    </row>
    <row r="100" spans="1:16" ht="24.75" customHeight="1" hidden="1">
      <c r="A100" s="415">
        <v>1</v>
      </c>
      <c r="B100" s="416" t="s">
        <v>132</v>
      </c>
      <c r="C100" s="402">
        <f>D100+K100+L100</f>
        <v>42623095</v>
      </c>
      <c r="D100" s="402">
        <f>E100+F100+G100+H100+I100+J100</f>
        <v>901808</v>
      </c>
      <c r="E100" s="405">
        <v>547691</v>
      </c>
      <c r="F100" s="405"/>
      <c r="G100" s="405">
        <v>256217</v>
      </c>
      <c r="H100" s="405">
        <v>65000</v>
      </c>
      <c r="I100" s="405">
        <v>20700</v>
      </c>
      <c r="J100" s="405">
        <v>12200</v>
      </c>
      <c r="K100" s="405">
        <v>40571287</v>
      </c>
      <c r="L100" s="405">
        <v>1150000</v>
      </c>
      <c r="M100" s="405" t="e">
        <f>'03'!#REF!+'04'!#REF!</f>
        <v>#REF!</v>
      </c>
      <c r="N100" s="405" t="e">
        <f aca="true" t="shared" si="23" ref="N100:N114">C100-M100</f>
        <v>#REF!</v>
      </c>
      <c r="O100" s="405" t="e">
        <f>#REF!</f>
        <v>#REF!</v>
      </c>
      <c r="P100" s="405" t="e">
        <f aca="true" t="shared" si="24" ref="P100:P114">C100-O100</f>
        <v>#REF!</v>
      </c>
    </row>
    <row r="101" spans="1:16" ht="24.75" customHeight="1" hidden="1">
      <c r="A101" s="415">
        <v>2</v>
      </c>
      <c r="B101" s="416" t="s">
        <v>133</v>
      </c>
      <c r="C101" s="402">
        <f>D101+K101+L101</f>
        <v>35074905</v>
      </c>
      <c r="D101" s="402">
        <f>E101+F101+G101+H101+I101+J101</f>
        <v>824279</v>
      </c>
      <c r="E101" s="405">
        <v>444835</v>
      </c>
      <c r="F101" s="405"/>
      <c r="G101" s="405">
        <v>178000</v>
      </c>
      <c r="H101" s="405">
        <v>45298</v>
      </c>
      <c r="I101" s="405"/>
      <c r="J101" s="405">
        <v>156146</v>
      </c>
      <c r="K101" s="405">
        <v>33254876</v>
      </c>
      <c r="L101" s="405">
        <v>995750</v>
      </c>
      <c r="M101" s="405" t="e">
        <f>'03'!#REF!+'04'!#REF!</f>
        <v>#REF!</v>
      </c>
      <c r="N101" s="405" t="e">
        <f t="shared" si="23"/>
        <v>#REF!</v>
      </c>
      <c r="O101" s="405" t="e">
        <f>#REF!</f>
        <v>#REF!</v>
      </c>
      <c r="P101" s="405" t="e">
        <f t="shared" si="24"/>
        <v>#REF!</v>
      </c>
    </row>
    <row r="102" spans="1:16" ht="24.75" customHeight="1" hidden="1">
      <c r="A102" s="393" t="s">
        <v>1</v>
      </c>
      <c r="B102" s="394" t="s">
        <v>134</v>
      </c>
      <c r="C102" s="402">
        <f>D102+K102+L102</f>
        <v>4094298</v>
      </c>
      <c r="D102" s="402">
        <f>E102+F102+G102+H102+I102+J102</f>
        <v>29764</v>
      </c>
      <c r="E102" s="405">
        <v>10764</v>
      </c>
      <c r="F102" s="405"/>
      <c r="G102" s="405">
        <v>19000</v>
      </c>
      <c r="H102" s="405"/>
      <c r="I102" s="405"/>
      <c r="J102" s="405"/>
      <c r="K102" s="405">
        <v>3103784</v>
      </c>
      <c r="L102" s="405">
        <v>960750</v>
      </c>
      <c r="M102" s="405" t="e">
        <f>'03'!#REF!+'04'!#REF!</f>
        <v>#REF!</v>
      </c>
      <c r="N102" s="405" t="e">
        <f t="shared" si="23"/>
        <v>#REF!</v>
      </c>
      <c r="O102" s="405" t="e">
        <f>#REF!</f>
        <v>#REF!</v>
      </c>
      <c r="P102" s="405" t="e">
        <f t="shared" si="24"/>
        <v>#REF!</v>
      </c>
    </row>
    <row r="103" spans="1:16" ht="24.75" customHeight="1" hidden="1">
      <c r="A103" s="393" t="s">
        <v>9</v>
      </c>
      <c r="B103" s="394" t="s">
        <v>135</v>
      </c>
      <c r="C103" s="402">
        <f>D103+K103+L103</f>
        <v>0</v>
      </c>
      <c r="D103" s="402">
        <f>E103+F103+G103+H103+I103+J103</f>
        <v>0</v>
      </c>
      <c r="E103" s="405"/>
      <c r="F103" s="405"/>
      <c r="G103" s="405"/>
      <c r="H103" s="405"/>
      <c r="I103" s="405"/>
      <c r="J103" s="405"/>
      <c r="K103" s="405"/>
      <c r="L103" s="405"/>
      <c r="M103" s="405" t="e">
        <f>'03'!#REF!+'04'!#REF!</f>
        <v>#REF!</v>
      </c>
      <c r="N103" s="405" t="e">
        <f t="shared" si="23"/>
        <v>#REF!</v>
      </c>
      <c r="O103" s="405" t="e">
        <f>#REF!</f>
        <v>#REF!</v>
      </c>
      <c r="P103" s="405" t="e">
        <f t="shared" si="24"/>
        <v>#REF!</v>
      </c>
    </row>
    <row r="104" spans="1:16" ht="24.75" customHeight="1" hidden="1">
      <c r="A104" s="393" t="s">
        <v>136</v>
      </c>
      <c r="B104" s="394" t="s">
        <v>137</v>
      </c>
      <c r="C104" s="402">
        <f>C105+C114</f>
        <v>73603702</v>
      </c>
      <c r="D104" s="402">
        <f aca="true" t="shared" si="25" ref="D104:L104">D105+D114</f>
        <v>1696323</v>
      </c>
      <c r="E104" s="402">
        <f t="shared" si="25"/>
        <v>981762</v>
      </c>
      <c r="F104" s="402">
        <f t="shared" si="25"/>
        <v>0</v>
      </c>
      <c r="G104" s="402">
        <f t="shared" si="25"/>
        <v>415217</v>
      </c>
      <c r="H104" s="402">
        <f t="shared" si="25"/>
        <v>110298</v>
      </c>
      <c r="I104" s="402">
        <f t="shared" si="25"/>
        <v>20700</v>
      </c>
      <c r="J104" s="402">
        <f t="shared" si="25"/>
        <v>168346</v>
      </c>
      <c r="K104" s="402">
        <f t="shared" si="25"/>
        <v>70722379</v>
      </c>
      <c r="L104" s="402">
        <f t="shared" si="25"/>
        <v>1185000</v>
      </c>
      <c r="M104" s="402" t="e">
        <f>'03'!#REF!+'04'!#REF!</f>
        <v>#REF!</v>
      </c>
      <c r="N104" s="402" t="e">
        <f t="shared" si="23"/>
        <v>#REF!</v>
      </c>
      <c r="O104" s="402" t="e">
        <f>#REF!</f>
        <v>#REF!</v>
      </c>
      <c r="P104" s="402" t="e">
        <f t="shared" si="24"/>
        <v>#REF!</v>
      </c>
    </row>
    <row r="105" spans="1:16" ht="24.75" customHeight="1" hidden="1">
      <c r="A105" s="393" t="s">
        <v>52</v>
      </c>
      <c r="B105" s="417" t="s">
        <v>138</v>
      </c>
      <c r="C105" s="402">
        <f>SUM(C106:C113)</f>
        <v>72849668</v>
      </c>
      <c r="D105" s="402">
        <f aca="true" t="shared" si="26" ref="D105:L105">SUM(D106:D113)</f>
        <v>942289</v>
      </c>
      <c r="E105" s="402">
        <f t="shared" si="26"/>
        <v>526845</v>
      </c>
      <c r="F105" s="402">
        <f t="shared" si="26"/>
        <v>0</v>
      </c>
      <c r="G105" s="402">
        <f t="shared" si="26"/>
        <v>197800</v>
      </c>
      <c r="H105" s="402">
        <f t="shared" si="26"/>
        <v>49298</v>
      </c>
      <c r="I105" s="402">
        <f t="shared" si="26"/>
        <v>0</v>
      </c>
      <c r="J105" s="402">
        <f t="shared" si="26"/>
        <v>168346</v>
      </c>
      <c r="K105" s="402">
        <f t="shared" si="26"/>
        <v>70722379</v>
      </c>
      <c r="L105" s="402">
        <f t="shared" si="26"/>
        <v>1185000</v>
      </c>
      <c r="M105" s="402" t="e">
        <f>'03'!#REF!+'04'!#REF!</f>
        <v>#REF!</v>
      </c>
      <c r="N105" s="402" t="e">
        <f t="shared" si="23"/>
        <v>#REF!</v>
      </c>
      <c r="O105" s="402" t="e">
        <f>#REF!</f>
        <v>#REF!</v>
      </c>
      <c r="P105" s="402" t="e">
        <f t="shared" si="24"/>
        <v>#REF!</v>
      </c>
    </row>
    <row r="106" spans="1:16" ht="24.75" customHeight="1" hidden="1">
      <c r="A106" s="415" t="s">
        <v>54</v>
      </c>
      <c r="B106" s="416" t="s">
        <v>139</v>
      </c>
      <c r="C106" s="402">
        <f aca="true" t="shared" si="27" ref="C106:C114">D106+K106+L106</f>
        <v>4196249</v>
      </c>
      <c r="D106" s="402">
        <f aca="true" t="shared" si="28" ref="D106:D114">E106+F106+G106+H106+I106+J106</f>
        <v>562189</v>
      </c>
      <c r="E106" s="405">
        <v>241945</v>
      </c>
      <c r="F106" s="405"/>
      <c r="G106" s="405">
        <v>107000</v>
      </c>
      <c r="H106" s="405">
        <v>45298</v>
      </c>
      <c r="I106" s="405"/>
      <c r="J106" s="405">
        <v>167946</v>
      </c>
      <c r="K106" s="405">
        <v>3609060</v>
      </c>
      <c r="L106" s="405">
        <v>25000</v>
      </c>
      <c r="M106" s="405" t="e">
        <f>'03'!#REF!+'04'!#REF!</f>
        <v>#REF!</v>
      </c>
      <c r="N106" s="405" t="e">
        <f t="shared" si="23"/>
        <v>#REF!</v>
      </c>
      <c r="O106" s="405" t="e">
        <f>#REF!</f>
        <v>#REF!</v>
      </c>
      <c r="P106" s="405" t="e">
        <f t="shared" si="24"/>
        <v>#REF!</v>
      </c>
    </row>
    <row r="107" spans="1:16" ht="24.75" customHeight="1" hidden="1">
      <c r="A107" s="415" t="s">
        <v>55</v>
      </c>
      <c r="B107" s="416" t="s">
        <v>140</v>
      </c>
      <c r="C107" s="402">
        <f t="shared" si="27"/>
        <v>0</v>
      </c>
      <c r="D107" s="402">
        <f t="shared" si="28"/>
        <v>0</v>
      </c>
      <c r="E107" s="405"/>
      <c r="F107" s="405"/>
      <c r="G107" s="405"/>
      <c r="H107" s="405"/>
      <c r="I107" s="405"/>
      <c r="J107" s="405"/>
      <c r="K107" s="405"/>
      <c r="L107" s="405"/>
      <c r="M107" s="405" t="e">
        <f>'03'!#REF!+'04'!#REF!</f>
        <v>#REF!</v>
      </c>
      <c r="N107" s="405" t="e">
        <f t="shared" si="23"/>
        <v>#REF!</v>
      </c>
      <c r="O107" s="405" t="e">
        <f>#REF!</f>
        <v>#REF!</v>
      </c>
      <c r="P107" s="405" t="e">
        <f t="shared" si="24"/>
        <v>#REF!</v>
      </c>
    </row>
    <row r="108" spans="1:16" ht="24.75" customHeight="1" hidden="1">
      <c r="A108" s="415" t="s">
        <v>141</v>
      </c>
      <c r="B108" s="416" t="s">
        <v>201</v>
      </c>
      <c r="C108" s="402">
        <f t="shared" si="27"/>
        <v>0</v>
      </c>
      <c r="D108" s="402">
        <f t="shared" si="28"/>
        <v>0</v>
      </c>
      <c r="E108" s="405"/>
      <c r="F108" s="405"/>
      <c r="G108" s="405"/>
      <c r="H108" s="405"/>
      <c r="I108" s="405"/>
      <c r="J108" s="405"/>
      <c r="K108" s="405"/>
      <c r="L108" s="405"/>
      <c r="M108" s="405" t="e">
        <f>'03'!#REF!</f>
        <v>#REF!</v>
      </c>
      <c r="N108" s="405" t="e">
        <f t="shared" si="23"/>
        <v>#REF!</v>
      </c>
      <c r="O108" s="405" t="e">
        <f>#REF!</f>
        <v>#REF!</v>
      </c>
      <c r="P108" s="405" t="e">
        <f t="shared" si="24"/>
        <v>#REF!</v>
      </c>
    </row>
    <row r="109" spans="1:16" ht="24.75" customHeight="1" hidden="1">
      <c r="A109" s="415" t="s">
        <v>143</v>
      </c>
      <c r="B109" s="416" t="s">
        <v>142</v>
      </c>
      <c r="C109" s="402">
        <f t="shared" si="27"/>
        <v>67438608</v>
      </c>
      <c r="D109" s="402">
        <f t="shared" si="28"/>
        <v>315289</v>
      </c>
      <c r="E109" s="405">
        <v>220089</v>
      </c>
      <c r="F109" s="405"/>
      <c r="G109" s="405">
        <v>90800</v>
      </c>
      <c r="H109" s="405">
        <v>4000</v>
      </c>
      <c r="I109" s="405"/>
      <c r="J109" s="405">
        <v>400</v>
      </c>
      <c r="K109" s="405">
        <v>67113319</v>
      </c>
      <c r="L109" s="405">
        <v>10000</v>
      </c>
      <c r="M109" s="405" t="e">
        <f>'03'!#REF!+'04'!#REF!</f>
        <v>#REF!</v>
      </c>
      <c r="N109" s="405" t="e">
        <f t="shared" si="23"/>
        <v>#REF!</v>
      </c>
      <c r="O109" s="405" t="e">
        <f>#REF!</f>
        <v>#REF!</v>
      </c>
      <c r="P109" s="405" t="e">
        <f t="shared" si="24"/>
        <v>#REF!</v>
      </c>
    </row>
    <row r="110" spans="1:16" ht="24.75" customHeight="1" hidden="1">
      <c r="A110" s="415" t="s">
        <v>145</v>
      </c>
      <c r="B110" s="416" t="s">
        <v>144</v>
      </c>
      <c r="C110" s="402">
        <f t="shared" si="27"/>
        <v>1214811</v>
      </c>
      <c r="D110" s="402">
        <f t="shared" si="28"/>
        <v>64811</v>
      </c>
      <c r="E110" s="405">
        <v>64811</v>
      </c>
      <c r="F110" s="405"/>
      <c r="G110" s="405"/>
      <c r="H110" s="405"/>
      <c r="I110" s="405"/>
      <c r="J110" s="405"/>
      <c r="K110" s="405"/>
      <c r="L110" s="405">
        <v>1150000</v>
      </c>
      <c r="M110" s="405" t="e">
        <f>'03'!#REF!+'04'!#REF!</f>
        <v>#REF!</v>
      </c>
      <c r="N110" s="405" t="e">
        <f t="shared" si="23"/>
        <v>#REF!</v>
      </c>
      <c r="O110" s="405" t="e">
        <f>#REF!</f>
        <v>#REF!</v>
      </c>
      <c r="P110" s="405" t="e">
        <f t="shared" si="24"/>
        <v>#REF!</v>
      </c>
    </row>
    <row r="111" spans="1:16" ht="24.75" customHeight="1" hidden="1">
      <c r="A111" s="415" t="s">
        <v>147</v>
      </c>
      <c r="B111" s="416" t="s">
        <v>146</v>
      </c>
      <c r="C111" s="402">
        <f t="shared" si="27"/>
        <v>0</v>
      </c>
      <c r="D111" s="402">
        <f t="shared" si="28"/>
        <v>0</v>
      </c>
      <c r="E111" s="405"/>
      <c r="F111" s="405"/>
      <c r="G111" s="405"/>
      <c r="H111" s="405"/>
      <c r="I111" s="405"/>
      <c r="J111" s="405"/>
      <c r="K111" s="405"/>
      <c r="L111" s="405"/>
      <c r="M111" s="405" t="e">
        <f>'03'!#REF!+'04'!#REF!</f>
        <v>#REF!</v>
      </c>
      <c r="N111" s="405" t="e">
        <f t="shared" si="23"/>
        <v>#REF!</v>
      </c>
      <c r="O111" s="405" t="e">
        <f>#REF!</f>
        <v>#REF!</v>
      </c>
      <c r="P111" s="405" t="e">
        <f t="shared" si="24"/>
        <v>#REF!</v>
      </c>
    </row>
    <row r="112" spans="1:16" ht="24.75" customHeight="1" hidden="1">
      <c r="A112" s="415" t="s">
        <v>149</v>
      </c>
      <c r="B112" s="418" t="s">
        <v>148</v>
      </c>
      <c r="C112" s="402">
        <f t="shared" si="27"/>
        <v>0</v>
      </c>
      <c r="D112" s="402">
        <f t="shared" si="28"/>
        <v>0</v>
      </c>
      <c r="E112" s="405"/>
      <c r="F112" s="405"/>
      <c r="G112" s="405"/>
      <c r="H112" s="405"/>
      <c r="I112" s="405"/>
      <c r="J112" s="405"/>
      <c r="K112" s="405"/>
      <c r="L112" s="405"/>
      <c r="M112" s="405" t="e">
        <f>'03'!#REF!+'04'!#REF!</f>
        <v>#REF!</v>
      </c>
      <c r="N112" s="405" t="e">
        <f t="shared" si="23"/>
        <v>#REF!</v>
      </c>
      <c r="O112" s="405" t="e">
        <f>#REF!</f>
        <v>#REF!</v>
      </c>
      <c r="P112" s="405" t="e">
        <f t="shared" si="24"/>
        <v>#REF!</v>
      </c>
    </row>
    <row r="113" spans="1:16" ht="24.75" customHeight="1" hidden="1">
      <c r="A113" s="415" t="s">
        <v>185</v>
      </c>
      <c r="B113" s="416" t="s">
        <v>150</v>
      </c>
      <c r="C113" s="402">
        <f t="shared" si="27"/>
        <v>0</v>
      </c>
      <c r="D113" s="402">
        <f t="shared" si="28"/>
        <v>0</v>
      </c>
      <c r="E113" s="405"/>
      <c r="F113" s="405"/>
      <c r="G113" s="405"/>
      <c r="H113" s="405"/>
      <c r="I113" s="405"/>
      <c r="J113" s="405"/>
      <c r="K113" s="405"/>
      <c r="L113" s="405"/>
      <c r="M113" s="405" t="e">
        <f>'03'!#REF!+'04'!#REF!</f>
        <v>#REF!</v>
      </c>
      <c r="N113" s="405" t="e">
        <f t="shared" si="23"/>
        <v>#REF!</v>
      </c>
      <c r="O113" s="405" t="e">
        <f>#REF!</f>
        <v>#REF!</v>
      </c>
      <c r="P113" s="405" t="e">
        <f t="shared" si="24"/>
        <v>#REF!</v>
      </c>
    </row>
    <row r="114" spans="1:16" ht="24.75" customHeight="1" hidden="1">
      <c r="A114" s="393" t="s">
        <v>53</v>
      </c>
      <c r="B114" s="394" t="s">
        <v>151</v>
      </c>
      <c r="C114" s="402">
        <f t="shared" si="27"/>
        <v>754034</v>
      </c>
      <c r="D114" s="402">
        <f t="shared" si="28"/>
        <v>754034</v>
      </c>
      <c r="E114" s="405">
        <v>454917</v>
      </c>
      <c r="F114" s="405"/>
      <c r="G114" s="405">
        <v>217417</v>
      </c>
      <c r="H114" s="405">
        <v>61000</v>
      </c>
      <c r="I114" s="405">
        <v>20700</v>
      </c>
      <c r="J114" s="405"/>
      <c r="K114" s="405"/>
      <c r="L114" s="405"/>
      <c r="M114" s="402" t="e">
        <f>'03'!#REF!+'04'!#REF!</f>
        <v>#REF!</v>
      </c>
      <c r="N114" s="402" t="e">
        <f t="shared" si="23"/>
        <v>#REF!</v>
      </c>
      <c r="O114" s="402" t="e">
        <f>#REF!</f>
        <v>#REF!</v>
      </c>
      <c r="P114" s="402" t="e">
        <f t="shared" si="24"/>
        <v>#REF!</v>
      </c>
    </row>
    <row r="115" spans="1:16" ht="25.5" hidden="1">
      <c r="A115" s="434" t="s">
        <v>76</v>
      </c>
      <c r="B115" s="457" t="s">
        <v>213</v>
      </c>
      <c r="C115" s="441">
        <f>(C106+C107+C108)/C105</f>
        <v>0.05760148419619428</v>
      </c>
      <c r="D115" s="395">
        <f aca="true" t="shared" si="29" ref="D115:L115">(D106+D107+D108)/D105</f>
        <v>0.5966205696978315</v>
      </c>
      <c r="E115" s="407">
        <f t="shared" si="29"/>
        <v>0.45923374047395343</v>
      </c>
      <c r="F115" s="407" t="e">
        <f t="shared" si="29"/>
        <v>#DIV/0!</v>
      </c>
      <c r="G115" s="407">
        <f t="shared" si="29"/>
        <v>0.5409504550050556</v>
      </c>
      <c r="H115" s="407">
        <f t="shared" si="29"/>
        <v>0.9188608057121993</v>
      </c>
      <c r="I115" s="407" t="e">
        <f t="shared" si="29"/>
        <v>#DIV/0!</v>
      </c>
      <c r="J115" s="407">
        <f t="shared" si="29"/>
        <v>0.9976239411687834</v>
      </c>
      <c r="K115" s="407">
        <f t="shared" si="29"/>
        <v>0.05103137155496423</v>
      </c>
      <c r="L115" s="407">
        <f t="shared" si="29"/>
        <v>0.02109704641350211</v>
      </c>
      <c r="M115" s="411"/>
      <c r="N115" s="458"/>
      <c r="O115" s="458"/>
      <c r="P115" s="458"/>
    </row>
    <row r="116" spans="1:16" ht="17.25" hidden="1">
      <c r="A116" s="1502" t="s">
        <v>492</v>
      </c>
      <c r="B116" s="1502"/>
      <c r="C116" s="405">
        <f>C99-C102-C103-C104</f>
        <v>0</v>
      </c>
      <c r="D116" s="405">
        <f aca="true" t="shared" si="30" ref="D116:L116">D99-D102-D103-D104</f>
        <v>0</v>
      </c>
      <c r="E116" s="405">
        <f t="shared" si="30"/>
        <v>0</v>
      </c>
      <c r="F116" s="405">
        <f t="shared" si="30"/>
        <v>0</v>
      </c>
      <c r="G116" s="405">
        <f t="shared" si="30"/>
        <v>0</v>
      </c>
      <c r="H116" s="405">
        <f t="shared" si="30"/>
        <v>0</v>
      </c>
      <c r="I116" s="405">
        <f t="shared" si="30"/>
        <v>0</v>
      </c>
      <c r="J116" s="405">
        <f t="shared" si="30"/>
        <v>0</v>
      </c>
      <c r="K116" s="405">
        <f t="shared" si="30"/>
        <v>0</v>
      </c>
      <c r="L116" s="405">
        <f t="shared" si="30"/>
        <v>0</v>
      </c>
      <c r="M116" s="411"/>
      <c r="N116" s="458"/>
      <c r="O116" s="458"/>
      <c r="P116" s="458"/>
    </row>
    <row r="117" spans="1:16" ht="17.25" hidden="1">
      <c r="A117" s="1497" t="s">
        <v>493</v>
      </c>
      <c r="B117" s="1497"/>
      <c r="C117" s="405">
        <f>C104-C105-C114</f>
        <v>0</v>
      </c>
      <c r="D117" s="405">
        <f aca="true" t="shared" si="31" ref="D117:L117">D104-D105-D114</f>
        <v>0</v>
      </c>
      <c r="E117" s="405">
        <f t="shared" si="31"/>
        <v>0</v>
      </c>
      <c r="F117" s="405">
        <f t="shared" si="31"/>
        <v>0</v>
      </c>
      <c r="G117" s="405">
        <f t="shared" si="31"/>
        <v>0</v>
      </c>
      <c r="H117" s="405">
        <f t="shared" si="31"/>
        <v>0</v>
      </c>
      <c r="I117" s="405">
        <f t="shared" si="31"/>
        <v>0</v>
      </c>
      <c r="J117" s="405">
        <f t="shared" si="31"/>
        <v>0</v>
      </c>
      <c r="K117" s="405">
        <f t="shared" si="31"/>
        <v>0</v>
      </c>
      <c r="L117" s="405">
        <f t="shared" si="31"/>
        <v>0</v>
      </c>
      <c r="M117" s="411"/>
      <c r="N117" s="458"/>
      <c r="O117" s="458"/>
      <c r="P117" s="458"/>
    </row>
    <row r="118" spans="1:16" ht="18.75" hidden="1">
      <c r="A118" s="443"/>
      <c r="B118" s="459" t="s">
        <v>512</v>
      </c>
      <c r="C118" s="459"/>
      <c r="D118" s="435"/>
      <c r="E118" s="435"/>
      <c r="F118" s="435"/>
      <c r="G118" s="1494" t="s">
        <v>512</v>
      </c>
      <c r="H118" s="1494"/>
      <c r="I118" s="1494"/>
      <c r="J118" s="1494"/>
      <c r="K118" s="1494"/>
      <c r="L118" s="1494"/>
      <c r="M118" s="446"/>
      <c r="N118" s="446"/>
      <c r="O118" s="446"/>
      <c r="P118" s="446"/>
    </row>
    <row r="119" spans="1:16" ht="18.75" hidden="1">
      <c r="A119" s="1495" t="s">
        <v>4</v>
      </c>
      <c r="B119" s="1495"/>
      <c r="C119" s="1495"/>
      <c r="D119" s="1495"/>
      <c r="E119" s="435"/>
      <c r="F119" s="435"/>
      <c r="G119" s="460"/>
      <c r="H119" s="1496" t="s">
        <v>513</v>
      </c>
      <c r="I119" s="1496"/>
      <c r="J119" s="1496"/>
      <c r="K119" s="1496"/>
      <c r="L119" s="1496"/>
      <c r="M119" s="446"/>
      <c r="N119" s="446"/>
      <c r="O119" s="446"/>
      <c r="P119" s="446"/>
    </row>
    <row r="120" ht="15" hidden="1"/>
    <row r="121" ht="15" hidden="1"/>
    <row r="122" ht="15" hidden="1"/>
    <row r="123" ht="15" hidden="1"/>
    <row r="124" ht="15" hidden="1"/>
    <row r="125" ht="15" hidden="1"/>
    <row r="126" ht="15" hidden="1"/>
    <row r="127" ht="15" hidden="1"/>
    <row r="128" ht="15" hidden="1"/>
    <row r="129" ht="15" hidden="1"/>
    <row r="130" ht="15" hidden="1"/>
    <row r="131" ht="15" hidden="1"/>
    <row r="132" spans="1:13" ht="16.5" hidden="1">
      <c r="A132" s="1520" t="s">
        <v>33</v>
      </c>
      <c r="B132" s="1521"/>
      <c r="C132" s="442"/>
      <c r="D132" s="1522" t="s">
        <v>79</v>
      </c>
      <c r="E132" s="1522"/>
      <c r="F132" s="1522"/>
      <c r="G132" s="1522"/>
      <c r="H132" s="1522"/>
      <c r="I132" s="1522"/>
      <c r="J132" s="1522"/>
      <c r="K132" s="1523"/>
      <c r="L132" s="1523"/>
      <c r="M132" s="446"/>
    </row>
    <row r="133" spans="1:13" ht="16.5" hidden="1">
      <c r="A133" s="1504" t="s">
        <v>339</v>
      </c>
      <c r="B133" s="1504"/>
      <c r="C133" s="1504"/>
      <c r="D133" s="1522" t="s">
        <v>214</v>
      </c>
      <c r="E133" s="1522"/>
      <c r="F133" s="1522"/>
      <c r="G133" s="1522"/>
      <c r="H133" s="1522"/>
      <c r="I133" s="1522"/>
      <c r="J133" s="1522"/>
      <c r="K133" s="1524" t="s">
        <v>501</v>
      </c>
      <c r="L133" s="1524"/>
      <c r="M133" s="443"/>
    </row>
    <row r="134" spans="1:13" ht="16.5" hidden="1">
      <c r="A134" s="1504" t="s">
        <v>340</v>
      </c>
      <c r="B134" s="1504"/>
      <c r="C134" s="408"/>
      <c r="D134" s="1525" t="s">
        <v>544</v>
      </c>
      <c r="E134" s="1525"/>
      <c r="F134" s="1525"/>
      <c r="G134" s="1525"/>
      <c r="H134" s="1525"/>
      <c r="I134" s="1525"/>
      <c r="J134" s="1525"/>
      <c r="K134" s="1523"/>
      <c r="L134" s="1523"/>
      <c r="M134" s="446"/>
    </row>
    <row r="135" spans="1:13" ht="15.75" hidden="1">
      <c r="A135" s="419" t="s">
        <v>119</v>
      </c>
      <c r="B135" s="419"/>
      <c r="C135" s="409"/>
      <c r="D135" s="447"/>
      <c r="E135" s="447"/>
      <c r="F135" s="448"/>
      <c r="G135" s="448"/>
      <c r="H135" s="448"/>
      <c r="I135" s="448"/>
      <c r="J135" s="448"/>
      <c r="K135" s="1503"/>
      <c r="L135" s="1503"/>
      <c r="M135" s="443"/>
    </row>
    <row r="136" spans="1:13" ht="15.75" hidden="1">
      <c r="A136" s="447"/>
      <c r="B136" s="447" t="s">
        <v>94</v>
      </c>
      <c r="C136" s="447"/>
      <c r="D136" s="447"/>
      <c r="E136" s="447"/>
      <c r="F136" s="447"/>
      <c r="G136" s="447"/>
      <c r="H136" s="447"/>
      <c r="I136" s="447"/>
      <c r="J136" s="447"/>
      <c r="K136" s="1507"/>
      <c r="L136" s="1507"/>
      <c r="M136" s="443"/>
    </row>
    <row r="137" spans="1:13" ht="15.75" hidden="1">
      <c r="A137" s="1124" t="s">
        <v>71</v>
      </c>
      <c r="B137" s="1125"/>
      <c r="C137" s="1505" t="s">
        <v>38</v>
      </c>
      <c r="D137" s="1511" t="s">
        <v>337</v>
      </c>
      <c r="E137" s="1511"/>
      <c r="F137" s="1511"/>
      <c r="G137" s="1511"/>
      <c r="H137" s="1511"/>
      <c r="I137" s="1511"/>
      <c r="J137" s="1511"/>
      <c r="K137" s="1511"/>
      <c r="L137" s="1511"/>
      <c r="M137" s="446"/>
    </row>
    <row r="138" spans="1:13" ht="15.75" hidden="1">
      <c r="A138" s="1126"/>
      <c r="B138" s="1127"/>
      <c r="C138" s="1505"/>
      <c r="D138" s="1512" t="s">
        <v>205</v>
      </c>
      <c r="E138" s="1513"/>
      <c r="F138" s="1513"/>
      <c r="G138" s="1513"/>
      <c r="H138" s="1513"/>
      <c r="I138" s="1513"/>
      <c r="J138" s="1514"/>
      <c r="K138" s="1515" t="s">
        <v>206</v>
      </c>
      <c r="L138" s="1515" t="s">
        <v>207</v>
      </c>
      <c r="M138" s="443"/>
    </row>
    <row r="139" spans="1:13" ht="15.75" hidden="1">
      <c r="A139" s="1126"/>
      <c r="B139" s="1127"/>
      <c r="C139" s="1505"/>
      <c r="D139" s="1506" t="s">
        <v>37</v>
      </c>
      <c r="E139" s="1508" t="s">
        <v>7</v>
      </c>
      <c r="F139" s="1509"/>
      <c r="G139" s="1509"/>
      <c r="H139" s="1509"/>
      <c r="I139" s="1509"/>
      <c r="J139" s="1510"/>
      <c r="K139" s="1516"/>
      <c r="L139" s="1518"/>
      <c r="M139" s="443"/>
    </row>
    <row r="140" spans="1:16" ht="15.75" hidden="1">
      <c r="A140" s="1526"/>
      <c r="B140" s="1527"/>
      <c r="C140" s="1505"/>
      <c r="D140" s="1506"/>
      <c r="E140" s="449" t="s">
        <v>208</v>
      </c>
      <c r="F140" s="449" t="s">
        <v>209</v>
      </c>
      <c r="G140" s="449" t="s">
        <v>210</v>
      </c>
      <c r="H140" s="449" t="s">
        <v>211</v>
      </c>
      <c r="I140" s="449" t="s">
        <v>341</v>
      </c>
      <c r="J140" s="449" t="s">
        <v>212</v>
      </c>
      <c r="K140" s="1517"/>
      <c r="L140" s="1519"/>
      <c r="M140" s="1499" t="s">
        <v>494</v>
      </c>
      <c r="N140" s="1499"/>
      <c r="O140" s="1499"/>
      <c r="P140" s="1499"/>
    </row>
    <row r="141" spans="1:16" ht="15" hidden="1">
      <c r="A141" s="1500" t="s">
        <v>6</v>
      </c>
      <c r="B141" s="1501"/>
      <c r="C141" s="450">
        <v>1</v>
      </c>
      <c r="D141" s="451">
        <v>2</v>
      </c>
      <c r="E141" s="450">
        <v>3</v>
      </c>
      <c r="F141" s="451">
        <v>4</v>
      </c>
      <c r="G141" s="450">
        <v>5</v>
      </c>
      <c r="H141" s="451">
        <v>6</v>
      </c>
      <c r="I141" s="450">
        <v>7</v>
      </c>
      <c r="J141" s="451">
        <v>8</v>
      </c>
      <c r="K141" s="450">
        <v>9</v>
      </c>
      <c r="L141" s="451">
        <v>10</v>
      </c>
      <c r="M141" s="452" t="s">
        <v>495</v>
      </c>
      <c r="N141" s="453" t="s">
        <v>498</v>
      </c>
      <c r="O141" s="453" t="s">
        <v>496</v>
      </c>
      <c r="P141" s="453" t="s">
        <v>497</v>
      </c>
    </row>
    <row r="142" spans="1:16" ht="24.75" customHeight="1" hidden="1">
      <c r="A142" s="412" t="s">
        <v>0</v>
      </c>
      <c r="B142" s="413" t="s">
        <v>131</v>
      </c>
      <c r="C142" s="402">
        <f>C143+C144</f>
        <v>3784244</v>
      </c>
      <c r="D142" s="402">
        <f aca="true" t="shared" si="32" ref="D142:L142">D143+D144</f>
        <v>154333</v>
      </c>
      <c r="E142" s="402">
        <f t="shared" si="32"/>
        <v>152430</v>
      </c>
      <c r="F142" s="402">
        <f t="shared" si="32"/>
        <v>0</v>
      </c>
      <c r="G142" s="402">
        <f t="shared" si="32"/>
        <v>0</v>
      </c>
      <c r="H142" s="402">
        <f t="shared" si="32"/>
        <v>0</v>
      </c>
      <c r="I142" s="402">
        <f t="shared" si="32"/>
        <v>1903</v>
      </c>
      <c r="J142" s="402">
        <f t="shared" si="32"/>
        <v>0</v>
      </c>
      <c r="K142" s="402">
        <f t="shared" si="32"/>
        <v>3419094</v>
      </c>
      <c r="L142" s="402">
        <f t="shared" si="32"/>
        <v>210817</v>
      </c>
      <c r="M142" s="402" t="e">
        <f>'03'!#REF!+'04'!#REF!</f>
        <v>#REF!</v>
      </c>
      <c r="N142" s="402" t="e">
        <f>C142-M142</f>
        <v>#REF!</v>
      </c>
      <c r="O142" s="402" t="e">
        <f>#REF!</f>
        <v>#REF!</v>
      </c>
      <c r="P142" s="402" t="e">
        <f>C142-O142</f>
        <v>#REF!</v>
      </c>
    </row>
    <row r="143" spans="1:16" ht="24.75" customHeight="1" hidden="1">
      <c r="A143" s="415">
        <v>1</v>
      </c>
      <c r="B143" s="416" t="s">
        <v>132</v>
      </c>
      <c r="C143" s="402">
        <f>D143+K143+L143</f>
        <v>1838955</v>
      </c>
      <c r="D143" s="402">
        <f>E143+F143+G143+H143+I143+J143</f>
        <v>121865</v>
      </c>
      <c r="E143" s="405">
        <v>120365</v>
      </c>
      <c r="F143" s="405"/>
      <c r="G143" s="405"/>
      <c r="H143" s="405"/>
      <c r="I143" s="405">
        <v>1500</v>
      </c>
      <c r="J143" s="405"/>
      <c r="K143" s="405">
        <v>1717090</v>
      </c>
      <c r="L143" s="405"/>
      <c r="M143" s="405" t="e">
        <f>'03'!#REF!+'04'!#REF!</f>
        <v>#REF!</v>
      </c>
      <c r="N143" s="405" t="e">
        <f aca="true" t="shared" si="33" ref="N143:N157">C143-M143</f>
        <v>#REF!</v>
      </c>
      <c r="O143" s="405" t="e">
        <f>#REF!</f>
        <v>#REF!</v>
      </c>
      <c r="P143" s="405" t="e">
        <f aca="true" t="shared" si="34" ref="P143:P157">C143-O143</f>
        <v>#REF!</v>
      </c>
    </row>
    <row r="144" spans="1:16" ht="24.75" customHeight="1" hidden="1">
      <c r="A144" s="415">
        <v>2</v>
      </c>
      <c r="B144" s="416" t="s">
        <v>133</v>
      </c>
      <c r="C144" s="402">
        <f>D144+K144+L144</f>
        <v>1945289</v>
      </c>
      <c r="D144" s="402">
        <f>E144+F144+G144+H144+I144+J144</f>
        <v>32468</v>
      </c>
      <c r="E144" s="405">
        <v>32065</v>
      </c>
      <c r="F144" s="405"/>
      <c r="G144" s="405"/>
      <c r="H144" s="405"/>
      <c r="I144" s="405">
        <v>403</v>
      </c>
      <c r="J144" s="405"/>
      <c r="K144" s="405">
        <v>1702004</v>
      </c>
      <c r="L144" s="405">
        <v>210817</v>
      </c>
      <c r="M144" s="405" t="e">
        <f>'03'!#REF!+'04'!#REF!</f>
        <v>#REF!</v>
      </c>
      <c r="N144" s="405" t="e">
        <f t="shared" si="33"/>
        <v>#REF!</v>
      </c>
      <c r="O144" s="405" t="e">
        <f>#REF!</f>
        <v>#REF!</v>
      </c>
      <c r="P144" s="405" t="e">
        <f t="shared" si="34"/>
        <v>#REF!</v>
      </c>
    </row>
    <row r="145" spans="1:16" ht="24.75" customHeight="1" hidden="1">
      <c r="A145" s="393" t="s">
        <v>1</v>
      </c>
      <c r="B145" s="394" t="s">
        <v>134</v>
      </c>
      <c r="C145" s="402">
        <f>D145+K145+L145</f>
        <v>400</v>
      </c>
      <c r="D145" s="402">
        <f>E145+F145+G145+H145+I145+J145</f>
        <v>400</v>
      </c>
      <c r="E145" s="405">
        <v>400</v>
      </c>
      <c r="F145" s="405"/>
      <c r="G145" s="405"/>
      <c r="H145" s="405"/>
      <c r="I145" s="405"/>
      <c r="J145" s="405"/>
      <c r="K145" s="405"/>
      <c r="L145" s="405"/>
      <c r="M145" s="405" t="e">
        <f>'03'!#REF!+'04'!#REF!</f>
        <v>#REF!</v>
      </c>
      <c r="N145" s="405" t="e">
        <f t="shared" si="33"/>
        <v>#REF!</v>
      </c>
      <c r="O145" s="405" t="e">
        <f>#REF!</f>
        <v>#REF!</v>
      </c>
      <c r="P145" s="405" t="e">
        <f t="shared" si="34"/>
        <v>#REF!</v>
      </c>
    </row>
    <row r="146" spans="1:16" ht="24.75" customHeight="1" hidden="1">
      <c r="A146" s="393" t="s">
        <v>9</v>
      </c>
      <c r="B146" s="394" t="s">
        <v>135</v>
      </c>
      <c r="C146" s="402">
        <f>D146+K146+L146</f>
        <v>0</v>
      </c>
      <c r="D146" s="402">
        <f>E146+F146+G146+H146+I146+J146</f>
        <v>0</v>
      </c>
      <c r="E146" s="405"/>
      <c r="F146" s="405"/>
      <c r="G146" s="405"/>
      <c r="H146" s="405"/>
      <c r="I146" s="405"/>
      <c r="J146" s="405"/>
      <c r="K146" s="405"/>
      <c r="L146" s="405"/>
      <c r="M146" s="405" t="e">
        <f>'03'!#REF!+'04'!#REF!</f>
        <v>#REF!</v>
      </c>
      <c r="N146" s="405" t="e">
        <f t="shared" si="33"/>
        <v>#REF!</v>
      </c>
      <c r="O146" s="405" t="e">
        <f>#REF!</f>
        <v>#REF!</v>
      </c>
      <c r="P146" s="405" t="e">
        <f t="shared" si="34"/>
        <v>#REF!</v>
      </c>
    </row>
    <row r="147" spans="1:16" ht="24.75" customHeight="1" hidden="1">
      <c r="A147" s="393" t="s">
        <v>136</v>
      </c>
      <c r="B147" s="394" t="s">
        <v>137</v>
      </c>
      <c r="C147" s="402">
        <f>C148+C157</f>
        <v>3783844</v>
      </c>
      <c r="D147" s="402">
        <f aca="true" t="shared" si="35" ref="D147:L147">D148+D157</f>
        <v>153933</v>
      </c>
      <c r="E147" s="402">
        <f t="shared" si="35"/>
        <v>152030</v>
      </c>
      <c r="F147" s="402">
        <f t="shared" si="35"/>
        <v>0</v>
      </c>
      <c r="G147" s="402">
        <f t="shared" si="35"/>
        <v>0</v>
      </c>
      <c r="H147" s="402">
        <f t="shared" si="35"/>
        <v>0</v>
      </c>
      <c r="I147" s="402">
        <f t="shared" si="35"/>
        <v>1903</v>
      </c>
      <c r="J147" s="402">
        <f t="shared" si="35"/>
        <v>0</v>
      </c>
      <c r="K147" s="402">
        <f t="shared" si="35"/>
        <v>3419094</v>
      </c>
      <c r="L147" s="402">
        <f t="shared" si="35"/>
        <v>210817</v>
      </c>
      <c r="M147" s="402" t="e">
        <f>'03'!#REF!+'04'!#REF!</f>
        <v>#REF!</v>
      </c>
      <c r="N147" s="402" t="e">
        <f t="shared" si="33"/>
        <v>#REF!</v>
      </c>
      <c r="O147" s="402" t="e">
        <f>#REF!</f>
        <v>#REF!</v>
      </c>
      <c r="P147" s="402" t="e">
        <f t="shared" si="34"/>
        <v>#REF!</v>
      </c>
    </row>
    <row r="148" spans="1:16" ht="24.75" customHeight="1" hidden="1">
      <c r="A148" s="393" t="s">
        <v>52</v>
      </c>
      <c r="B148" s="417" t="s">
        <v>138</v>
      </c>
      <c r="C148" s="402">
        <f>SUM(C149:C156)</f>
        <v>3570996</v>
      </c>
      <c r="D148" s="402">
        <f aca="true" t="shared" si="36" ref="D148:L148">SUM(D149:D156)</f>
        <v>28994</v>
      </c>
      <c r="E148" s="402">
        <f t="shared" si="36"/>
        <v>28591</v>
      </c>
      <c r="F148" s="402">
        <f t="shared" si="36"/>
        <v>0</v>
      </c>
      <c r="G148" s="402">
        <f t="shared" si="36"/>
        <v>0</v>
      </c>
      <c r="H148" s="402">
        <f t="shared" si="36"/>
        <v>0</v>
      </c>
      <c r="I148" s="402">
        <f t="shared" si="36"/>
        <v>403</v>
      </c>
      <c r="J148" s="402">
        <f t="shared" si="36"/>
        <v>0</v>
      </c>
      <c r="K148" s="402">
        <f t="shared" si="36"/>
        <v>3331185</v>
      </c>
      <c r="L148" s="402">
        <f t="shared" si="36"/>
        <v>210817</v>
      </c>
      <c r="M148" s="402" t="e">
        <f>'03'!#REF!+'04'!#REF!</f>
        <v>#REF!</v>
      </c>
      <c r="N148" s="402" t="e">
        <f t="shared" si="33"/>
        <v>#REF!</v>
      </c>
      <c r="O148" s="402" t="e">
        <f>#REF!</f>
        <v>#REF!</v>
      </c>
      <c r="P148" s="402" t="e">
        <f t="shared" si="34"/>
        <v>#REF!</v>
      </c>
    </row>
    <row r="149" spans="1:16" ht="24.75" customHeight="1" hidden="1">
      <c r="A149" s="415" t="s">
        <v>54</v>
      </c>
      <c r="B149" s="416" t="s">
        <v>139</v>
      </c>
      <c r="C149" s="402">
        <f aca="true" t="shared" si="37" ref="C149:C157">D149+K149+L149</f>
        <v>151549</v>
      </c>
      <c r="D149" s="402">
        <f aca="true" t="shared" si="38" ref="D149:D157">E149+F149+G149+H149+I149+J149</f>
        <v>12849</v>
      </c>
      <c r="E149" s="405">
        <v>12446</v>
      </c>
      <c r="F149" s="405"/>
      <c r="G149" s="405"/>
      <c r="H149" s="405"/>
      <c r="I149" s="405">
        <v>403</v>
      </c>
      <c r="J149" s="405"/>
      <c r="K149" s="405">
        <v>35200</v>
      </c>
      <c r="L149" s="405">
        <v>103500</v>
      </c>
      <c r="M149" s="405" t="e">
        <f>'03'!#REF!+'04'!#REF!</f>
        <v>#REF!</v>
      </c>
      <c r="N149" s="405" t="e">
        <f t="shared" si="33"/>
        <v>#REF!</v>
      </c>
      <c r="O149" s="405" t="e">
        <f>#REF!</f>
        <v>#REF!</v>
      </c>
      <c r="P149" s="405" t="e">
        <f t="shared" si="34"/>
        <v>#REF!</v>
      </c>
    </row>
    <row r="150" spans="1:16" ht="24.75" customHeight="1" hidden="1">
      <c r="A150" s="415" t="s">
        <v>55</v>
      </c>
      <c r="B150" s="416" t="s">
        <v>140</v>
      </c>
      <c r="C150" s="402">
        <f t="shared" si="37"/>
        <v>0</v>
      </c>
      <c r="D150" s="402">
        <f t="shared" si="38"/>
        <v>0</v>
      </c>
      <c r="E150" s="405"/>
      <c r="F150" s="405"/>
      <c r="G150" s="405"/>
      <c r="H150" s="405"/>
      <c r="I150" s="405"/>
      <c r="J150" s="405"/>
      <c r="K150" s="405"/>
      <c r="L150" s="405"/>
      <c r="M150" s="405" t="e">
        <f>'03'!#REF!+'04'!#REF!</f>
        <v>#REF!</v>
      </c>
      <c r="N150" s="405" t="e">
        <f t="shared" si="33"/>
        <v>#REF!</v>
      </c>
      <c r="O150" s="405" t="e">
        <f>#REF!</f>
        <v>#REF!</v>
      </c>
      <c r="P150" s="405" t="e">
        <f t="shared" si="34"/>
        <v>#REF!</v>
      </c>
    </row>
    <row r="151" spans="1:16" ht="24.75" customHeight="1" hidden="1">
      <c r="A151" s="415" t="s">
        <v>141</v>
      </c>
      <c r="B151" s="416" t="s">
        <v>201</v>
      </c>
      <c r="C151" s="402">
        <f t="shared" si="37"/>
        <v>0</v>
      </c>
      <c r="D151" s="402">
        <f t="shared" si="38"/>
        <v>0</v>
      </c>
      <c r="E151" s="405"/>
      <c r="F151" s="405"/>
      <c r="G151" s="405"/>
      <c r="H151" s="405"/>
      <c r="I151" s="405"/>
      <c r="J151" s="405"/>
      <c r="K151" s="405"/>
      <c r="L151" s="405"/>
      <c r="M151" s="405" t="e">
        <f>'03'!#REF!</f>
        <v>#REF!</v>
      </c>
      <c r="N151" s="405" t="e">
        <f t="shared" si="33"/>
        <v>#REF!</v>
      </c>
      <c r="O151" s="405" t="e">
        <f>#REF!</f>
        <v>#REF!</v>
      </c>
      <c r="P151" s="405" t="e">
        <f t="shared" si="34"/>
        <v>#REF!</v>
      </c>
    </row>
    <row r="152" spans="1:16" ht="24.75" customHeight="1" hidden="1">
      <c r="A152" s="415" t="s">
        <v>143</v>
      </c>
      <c r="B152" s="416" t="s">
        <v>142</v>
      </c>
      <c r="C152" s="402">
        <f t="shared" si="37"/>
        <v>3068593</v>
      </c>
      <c r="D152" s="402">
        <f t="shared" si="38"/>
        <v>0</v>
      </c>
      <c r="E152" s="405"/>
      <c r="F152" s="405"/>
      <c r="G152" s="405"/>
      <c r="H152" s="405"/>
      <c r="I152" s="405"/>
      <c r="J152" s="405"/>
      <c r="K152" s="405">
        <v>3068593</v>
      </c>
      <c r="L152" s="405"/>
      <c r="M152" s="405" t="e">
        <f>'03'!#REF!+'04'!#REF!</f>
        <v>#REF!</v>
      </c>
      <c r="N152" s="405" t="e">
        <f t="shared" si="33"/>
        <v>#REF!</v>
      </c>
      <c r="O152" s="405" t="e">
        <f>#REF!</f>
        <v>#REF!</v>
      </c>
      <c r="P152" s="405" t="e">
        <f t="shared" si="34"/>
        <v>#REF!</v>
      </c>
    </row>
    <row r="153" spans="1:16" ht="24.75" customHeight="1" hidden="1">
      <c r="A153" s="415" t="s">
        <v>145</v>
      </c>
      <c r="B153" s="416" t="s">
        <v>144</v>
      </c>
      <c r="C153" s="402">
        <f t="shared" si="37"/>
        <v>198092</v>
      </c>
      <c r="D153" s="402">
        <f t="shared" si="38"/>
        <v>0</v>
      </c>
      <c r="E153" s="405"/>
      <c r="F153" s="405"/>
      <c r="G153" s="405"/>
      <c r="H153" s="405"/>
      <c r="I153" s="405"/>
      <c r="J153" s="405"/>
      <c r="K153" s="405">
        <v>198092</v>
      </c>
      <c r="L153" s="405"/>
      <c r="M153" s="405" t="e">
        <f>'03'!#REF!+'04'!#REF!</f>
        <v>#REF!</v>
      </c>
      <c r="N153" s="405" t="e">
        <f t="shared" si="33"/>
        <v>#REF!</v>
      </c>
      <c r="O153" s="405" t="e">
        <f>#REF!</f>
        <v>#REF!</v>
      </c>
      <c r="P153" s="405" t="e">
        <f t="shared" si="34"/>
        <v>#REF!</v>
      </c>
    </row>
    <row r="154" spans="1:16" ht="24.75" customHeight="1" hidden="1">
      <c r="A154" s="415" t="s">
        <v>147</v>
      </c>
      <c r="B154" s="416" t="s">
        <v>146</v>
      </c>
      <c r="C154" s="402">
        <f t="shared" si="37"/>
        <v>0</v>
      </c>
      <c r="D154" s="402">
        <f t="shared" si="38"/>
        <v>0</v>
      </c>
      <c r="E154" s="405"/>
      <c r="F154" s="405"/>
      <c r="G154" s="405"/>
      <c r="H154" s="405"/>
      <c r="I154" s="405"/>
      <c r="J154" s="405"/>
      <c r="K154" s="405"/>
      <c r="L154" s="405"/>
      <c r="M154" s="405" t="e">
        <f>'03'!#REF!+'04'!#REF!</f>
        <v>#REF!</v>
      </c>
      <c r="N154" s="405" t="e">
        <f t="shared" si="33"/>
        <v>#REF!</v>
      </c>
      <c r="O154" s="405" t="e">
        <f>#REF!</f>
        <v>#REF!</v>
      </c>
      <c r="P154" s="405" t="e">
        <f t="shared" si="34"/>
        <v>#REF!</v>
      </c>
    </row>
    <row r="155" spans="1:16" ht="24.75" customHeight="1" hidden="1">
      <c r="A155" s="415" t="s">
        <v>149</v>
      </c>
      <c r="B155" s="418" t="s">
        <v>148</v>
      </c>
      <c r="C155" s="402">
        <f t="shared" si="37"/>
        <v>0</v>
      </c>
      <c r="D155" s="402">
        <f t="shared" si="38"/>
        <v>0</v>
      </c>
      <c r="E155" s="405"/>
      <c r="F155" s="405"/>
      <c r="G155" s="405"/>
      <c r="H155" s="405"/>
      <c r="I155" s="405"/>
      <c r="J155" s="405"/>
      <c r="K155" s="405"/>
      <c r="L155" s="405"/>
      <c r="M155" s="405" t="e">
        <f>'03'!#REF!+'04'!#REF!</f>
        <v>#REF!</v>
      </c>
      <c r="N155" s="405" t="e">
        <f t="shared" si="33"/>
        <v>#REF!</v>
      </c>
      <c r="O155" s="405" t="e">
        <f>#REF!</f>
        <v>#REF!</v>
      </c>
      <c r="P155" s="405" t="e">
        <f t="shared" si="34"/>
        <v>#REF!</v>
      </c>
    </row>
    <row r="156" spans="1:16" ht="24.75" customHeight="1" hidden="1">
      <c r="A156" s="415" t="s">
        <v>185</v>
      </c>
      <c r="B156" s="416" t="s">
        <v>150</v>
      </c>
      <c r="C156" s="402">
        <f t="shared" si="37"/>
        <v>152762</v>
      </c>
      <c r="D156" s="402">
        <f t="shared" si="38"/>
        <v>16145</v>
      </c>
      <c r="E156" s="405">
        <v>16145</v>
      </c>
      <c r="F156" s="405"/>
      <c r="G156" s="405"/>
      <c r="H156" s="405"/>
      <c r="I156" s="405"/>
      <c r="J156" s="405"/>
      <c r="K156" s="405">
        <v>29300</v>
      </c>
      <c r="L156" s="405">
        <v>107317</v>
      </c>
      <c r="M156" s="405" t="e">
        <f>'03'!#REF!+'04'!#REF!</f>
        <v>#REF!</v>
      </c>
      <c r="N156" s="405" t="e">
        <f t="shared" si="33"/>
        <v>#REF!</v>
      </c>
      <c r="O156" s="405" t="e">
        <f>#REF!</f>
        <v>#REF!</v>
      </c>
      <c r="P156" s="405" t="e">
        <f t="shared" si="34"/>
        <v>#REF!</v>
      </c>
    </row>
    <row r="157" spans="1:16" ht="24.75" customHeight="1" hidden="1">
      <c r="A157" s="393" t="s">
        <v>53</v>
      </c>
      <c r="B157" s="394" t="s">
        <v>151</v>
      </c>
      <c r="C157" s="402">
        <f t="shared" si="37"/>
        <v>212848</v>
      </c>
      <c r="D157" s="402">
        <f t="shared" si="38"/>
        <v>124939</v>
      </c>
      <c r="E157" s="405">
        <v>123439</v>
      </c>
      <c r="F157" s="405"/>
      <c r="G157" s="405"/>
      <c r="H157" s="405"/>
      <c r="I157" s="405">
        <v>1500</v>
      </c>
      <c r="J157" s="405"/>
      <c r="K157" s="405">
        <v>87909</v>
      </c>
      <c r="L157" s="405"/>
      <c r="M157" s="402" t="e">
        <f>'03'!#REF!+'04'!#REF!</f>
        <v>#REF!</v>
      </c>
      <c r="N157" s="402" t="e">
        <f t="shared" si="33"/>
        <v>#REF!</v>
      </c>
      <c r="O157" s="402" t="e">
        <f>#REF!</f>
        <v>#REF!</v>
      </c>
      <c r="P157" s="402" t="e">
        <f t="shared" si="34"/>
        <v>#REF!</v>
      </c>
    </row>
    <row r="158" spans="1:16" ht="24.75" customHeight="1" hidden="1">
      <c r="A158" s="434" t="s">
        <v>76</v>
      </c>
      <c r="B158" s="457" t="s">
        <v>213</v>
      </c>
      <c r="C158" s="441">
        <f>(C149+C150+C151)/C148</f>
        <v>0.04243886019474679</v>
      </c>
      <c r="D158" s="395">
        <f aca="true" t="shared" si="39" ref="D158:L158">(D149+D150+D151)/D148</f>
        <v>0.443160653928399</v>
      </c>
      <c r="E158" s="407">
        <f t="shared" si="39"/>
        <v>0.43531181140918473</v>
      </c>
      <c r="F158" s="407" t="e">
        <f t="shared" si="39"/>
        <v>#DIV/0!</v>
      </c>
      <c r="G158" s="407" t="e">
        <f t="shared" si="39"/>
        <v>#DIV/0!</v>
      </c>
      <c r="H158" s="407" t="e">
        <f t="shared" si="39"/>
        <v>#DIV/0!</v>
      </c>
      <c r="I158" s="407">
        <f t="shared" si="39"/>
        <v>1</v>
      </c>
      <c r="J158" s="407" t="e">
        <f t="shared" si="39"/>
        <v>#DIV/0!</v>
      </c>
      <c r="K158" s="407">
        <f t="shared" si="39"/>
        <v>0.010566810309244308</v>
      </c>
      <c r="L158" s="407">
        <f t="shared" si="39"/>
        <v>0.4909471247574911</v>
      </c>
      <c r="M158" s="411"/>
      <c r="N158" s="458"/>
      <c r="O158" s="458"/>
      <c r="P158" s="458"/>
    </row>
    <row r="159" spans="1:16" ht="17.25" hidden="1">
      <c r="A159" s="1502" t="s">
        <v>492</v>
      </c>
      <c r="B159" s="1502"/>
      <c r="C159" s="405">
        <f>C142-C145-C146-C147</f>
        <v>0</v>
      </c>
      <c r="D159" s="405">
        <f aca="true" t="shared" si="40" ref="D159:L159">D142-D145-D146-D147</f>
        <v>0</v>
      </c>
      <c r="E159" s="405">
        <f t="shared" si="40"/>
        <v>0</v>
      </c>
      <c r="F159" s="405">
        <f t="shared" si="40"/>
        <v>0</v>
      </c>
      <c r="G159" s="405">
        <f t="shared" si="40"/>
        <v>0</v>
      </c>
      <c r="H159" s="405">
        <f t="shared" si="40"/>
        <v>0</v>
      </c>
      <c r="I159" s="405">
        <f t="shared" si="40"/>
        <v>0</v>
      </c>
      <c r="J159" s="405">
        <f t="shared" si="40"/>
        <v>0</v>
      </c>
      <c r="K159" s="405">
        <f t="shared" si="40"/>
        <v>0</v>
      </c>
      <c r="L159" s="405">
        <f t="shared" si="40"/>
        <v>0</v>
      </c>
      <c r="M159" s="411"/>
      <c r="N159" s="458"/>
      <c r="O159" s="458"/>
      <c r="P159" s="458"/>
    </row>
    <row r="160" spans="1:16" ht="17.25" hidden="1">
      <c r="A160" s="1497" t="s">
        <v>493</v>
      </c>
      <c r="B160" s="1497"/>
      <c r="C160" s="405">
        <f>C147-C148-C157</f>
        <v>0</v>
      </c>
      <c r="D160" s="405">
        <f aca="true" t="shared" si="41" ref="D160:L160">D147-D148-D157</f>
        <v>0</v>
      </c>
      <c r="E160" s="405">
        <f t="shared" si="41"/>
        <v>0</v>
      </c>
      <c r="F160" s="405">
        <f t="shared" si="41"/>
        <v>0</v>
      </c>
      <c r="G160" s="405">
        <f t="shared" si="41"/>
        <v>0</v>
      </c>
      <c r="H160" s="405">
        <f t="shared" si="41"/>
        <v>0</v>
      </c>
      <c r="I160" s="405">
        <f t="shared" si="41"/>
        <v>0</v>
      </c>
      <c r="J160" s="405">
        <f t="shared" si="41"/>
        <v>0</v>
      </c>
      <c r="K160" s="405">
        <f t="shared" si="41"/>
        <v>0</v>
      </c>
      <c r="L160" s="405">
        <f t="shared" si="41"/>
        <v>0</v>
      </c>
      <c r="M160" s="411"/>
      <c r="N160" s="458"/>
      <c r="O160" s="458"/>
      <c r="P160" s="458"/>
    </row>
    <row r="161" spans="1:16" ht="18.75" hidden="1">
      <c r="A161" s="443"/>
      <c r="B161" s="459" t="s">
        <v>512</v>
      </c>
      <c r="C161" s="459"/>
      <c r="D161" s="435"/>
      <c r="E161" s="435"/>
      <c r="F161" s="435"/>
      <c r="G161" s="1494" t="s">
        <v>512</v>
      </c>
      <c r="H161" s="1494"/>
      <c r="I161" s="1494"/>
      <c r="J161" s="1494"/>
      <c r="K161" s="1494"/>
      <c r="L161" s="1494"/>
      <c r="M161" s="446"/>
      <c r="N161" s="446"/>
      <c r="O161" s="446"/>
      <c r="P161" s="446"/>
    </row>
    <row r="162" spans="1:16" ht="18.75" hidden="1">
      <c r="A162" s="1495" t="s">
        <v>4</v>
      </c>
      <c r="B162" s="1495"/>
      <c r="C162" s="1495"/>
      <c r="D162" s="1495"/>
      <c r="E162" s="435"/>
      <c r="F162" s="435"/>
      <c r="G162" s="460"/>
      <c r="H162" s="1496" t="s">
        <v>513</v>
      </c>
      <c r="I162" s="1496"/>
      <c r="J162" s="1496"/>
      <c r="K162" s="1496"/>
      <c r="L162" s="1496"/>
      <c r="M162" s="446"/>
      <c r="N162" s="446"/>
      <c r="O162" s="446"/>
      <c r="P162" s="446"/>
    </row>
    <row r="163" ht="15" hidden="1"/>
    <row r="164" ht="15" hidden="1"/>
    <row r="165" ht="15" hidden="1"/>
    <row r="166" ht="15" hidden="1"/>
    <row r="167" ht="15" hidden="1"/>
    <row r="168" ht="15" hidden="1"/>
    <row r="169" ht="15" hidden="1"/>
    <row r="170" ht="15" hidden="1"/>
    <row r="171" ht="15" hidden="1"/>
    <row r="172" ht="15" hidden="1"/>
    <row r="173" spans="1:13" ht="16.5" hidden="1">
      <c r="A173" s="1520" t="s">
        <v>33</v>
      </c>
      <c r="B173" s="1521"/>
      <c r="C173" s="442"/>
      <c r="D173" s="1522" t="s">
        <v>79</v>
      </c>
      <c r="E173" s="1522"/>
      <c r="F173" s="1522"/>
      <c r="G173" s="1522"/>
      <c r="H173" s="1522"/>
      <c r="I173" s="1522"/>
      <c r="J173" s="1522"/>
      <c r="K173" s="1523"/>
      <c r="L173" s="1523"/>
      <c r="M173" s="446"/>
    </row>
    <row r="174" spans="1:13" ht="16.5" hidden="1">
      <c r="A174" s="1504" t="s">
        <v>339</v>
      </c>
      <c r="B174" s="1504"/>
      <c r="C174" s="1504"/>
      <c r="D174" s="1522" t="s">
        <v>214</v>
      </c>
      <c r="E174" s="1522"/>
      <c r="F174" s="1522"/>
      <c r="G174" s="1522"/>
      <c r="H174" s="1522"/>
      <c r="I174" s="1522"/>
      <c r="J174" s="1522"/>
      <c r="K174" s="1524" t="s">
        <v>502</v>
      </c>
      <c r="L174" s="1524"/>
      <c r="M174" s="443"/>
    </row>
    <row r="175" spans="1:13" ht="16.5" hidden="1">
      <c r="A175" s="1504" t="s">
        <v>340</v>
      </c>
      <c r="B175" s="1504"/>
      <c r="C175" s="408"/>
      <c r="D175" s="1525" t="s">
        <v>11</v>
      </c>
      <c r="E175" s="1525"/>
      <c r="F175" s="1525"/>
      <c r="G175" s="1525"/>
      <c r="H175" s="1525"/>
      <c r="I175" s="1525"/>
      <c r="J175" s="1525"/>
      <c r="K175" s="1523"/>
      <c r="L175" s="1523"/>
      <c r="M175" s="446"/>
    </row>
    <row r="176" spans="1:13" ht="15.75" hidden="1">
      <c r="A176" s="419" t="s">
        <v>119</v>
      </c>
      <c r="B176" s="419"/>
      <c r="C176" s="409"/>
      <c r="D176" s="405"/>
      <c r="E176" s="405">
        <v>885923</v>
      </c>
      <c r="F176" s="405"/>
      <c r="G176" s="405">
        <v>131438</v>
      </c>
      <c r="H176" s="405"/>
      <c r="I176" s="405">
        <v>900603</v>
      </c>
      <c r="J176" s="405"/>
      <c r="K176" s="405">
        <v>4102035.7</v>
      </c>
      <c r="L176" s="405"/>
      <c r="M176" s="443"/>
    </row>
    <row r="177" spans="1:13" ht="15.75" hidden="1">
      <c r="A177" s="447"/>
      <c r="B177" s="447" t="s">
        <v>94</v>
      </c>
      <c r="C177" s="447"/>
      <c r="D177" s="447"/>
      <c r="E177" s="447"/>
      <c r="F177" s="447"/>
      <c r="G177" s="447"/>
      <c r="H177" s="447"/>
      <c r="I177" s="447"/>
      <c r="J177" s="447"/>
      <c r="K177" s="1507"/>
      <c r="L177" s="1507"/>
      <c r="M177" s="443"/>
    </row>
    <row r="178" spans="1:13" ht="15.75" hidden="1">
      <c r="A178" s="1124" t="s">
        <v>71</v>
      </c>
      <c r="B178" s="1125"/>
      <c r="C178" s="1505" t="s">
        <v>38</v>
      </c>
      <c r="D178" s="1511" t="s">
        <v>337</v>
      </c>
      <c r="E178" s="1511"/>
      <c r="F178" s="1511"/>
      <c r="G178" s="1511"/>
      <c r="H178" s="1511"/>
      <c r="I178" s="1511"/>
      <c r="J178" s="1511"/>
      <c r="K178" s="1511"/>
      <c r="L178" s="1511"/>
      <c r="M178" s="446"/>
    </row>
    <row r="179" spans="1:13" ht="15.75" hidden="1">
      <c r="A179" s="1126"/>
      <c r="B179" s="1127"/>
      <c r="C179" s="1505"/>
      <c r="D179" s="1512" t="s">
        <v>205</v>
      </c>
      <c r="E179" s="1513"/>
      <c r="F179" s="1513"/>
      <c r="G179" s="1513"/>
      <c r="H179" s="1513"/>
      <c r="I179" s="1513"/>
      <c r="J179" s="1514"/>
      <c r="K179" s="1515" t="s">
        <v>206</v>
      </c>
      <c r="L179" s="1515" t="s">
        <v>207</v>
      </c>
      <c r="M179" s="443"/>
    </row>
    <row r="180" spans="1:13" ht="15.75" hidden="1">
      <c r="A180" s="1126"/>
      <c r="B180" s="1127"/>
      <c r="C180" s="1505"/>
      <c r="D180" s="1506" t="s">
        <v>37</v>
      </c>
      <c r="E180" s="1508" t="s">
        <v>7</v>
      </c>
      <c r="F180" s="1509"/>
      <c r="G180" s="1509"/>
      <c r="H180" s="1509"/>
      <c r="I180" s="1509"/>
      <c r="J180" s="1510"/>
      <c r="K180" s="1516"/>
      <c r="L180" s="1518"/>
      <c r="M180" s="443"/>
    </row>
    <row r="181" spans="1:16" ht="15.75" hidden="1">
      <c r="A181" s="1526"/>
      <c r="B181" s="1527"/>
      <c r="C181" s="1505"/>
      <c r="D181" s="1506"/>
      <c r="E181" s="449" t="s">
        <v>208</v>
      </c>
      <c r="F181" s="449" t="s">
        <v>209</v>
      </c>
      <c r="G181" s="449" t="s">
        <v>210</v>
      </c>
      <c r="H181" s="449" t="s">
        <v>211</v>
      </c>
      <c r="I181" s="449" t="s">
        <v>341</v>
      </c>
      <c r="J181" s="449" t="s">
        <v>212</v>
      </c>
      <c r="K181" s="1517"/>
      <c r="L181" s="1519"/>
      <c r="M181" s="1499" t="s">
        <v>494</v>
      </c>
      <c r="N181" s="1499"/>
      <c r="O181" s="1499"/>
      <c r="P181" s="1499"/>
    </row>
    <row r="182" spans="1:16" ht="15" hidden="1">
      <c r="A182" s="1500" t="s">
        <v>6</v>
      </c>
      <c r="B182" s="1501"/>
      <c r="C182" s="450">
        <v>1</v>
      </c>
      <c r="D182" s="451">
        <v>2</v>
      </c>
      <c r="E182" s="450">
        <v>3</v>
      </c>
      <c r="F182" s="451">
        <v>4</v>
      </c>
      <c r="G182" s="450">
        <v>5</v>
      </c>
      <c r="H182" s="451">
        <v>6</v>
      </c>
      <c r="I182" s="450">
        <v>7</v>
      </c>
      <c r="J182" s="451">
        <v>8</v>
      </c>
      <c r="K182" s="450">
        <v>9</v>
      </c>
      <c r="L182" s="451">
        <v>10</v>
      </c>
      <c r="M182" s="452" t="s">
        <v>495</v>
      </c>
      <c r="N182" s="453" t="s">
        <v>498</v>
      </c>
      <c r="O182" s="453" t="s">
        <v>496</v>
      </c>
      <c r="P182" s="453" t="s">
        <v>497</v>
      </c>
    </row>
    <row r="183" spans="1:16" ht="24.75" customHeight="1" hidden="1">
      <c r="A183" s="412" t="s">
        <v>0</v>
      </c>
      <c r="B183" s="413" t="s">
        <v>131</v>
      </c>
      <c r="C183" s="402">
        <f>C184+C185</f>
        <v>18825447</v>
      </c>
      <c r="D183" s="402">
        <f aca="true" t="shared" si="42" ref="D183:L183">D184+D185</f>
        <v>2403583</v>
      </c>
      <c r="E183" s="402">
        <f t="shared" si="42"/>
        <v>1170412</v>
      </c>
      <c r="F183" s="402">
        <f t="shared" si="42"/>
        <v>0</v>
      </c>
      <c r="G183" s="402">
        <f t="shared" si="42"/>
        <v>131438</v>
      </c>
      <c r="H183" s="402">
        <f t="shared" si="42"/>
        <v>651569</v>
      </c>
      <c r="I183" s="402">
        <f t="shared" si="42"/>
        <v>276284</v>
      </c>
      <c r="J183" s="402">
        <f t="shared" si="42"/>
        <v>173880</v>
      </c>
      <c r="K183" s="402">
        <f t="shared" si="42"/>
        <v>2849581</v>
      </c>
      <c r="L183" s="402">
        <f t="shared" si="42"/>
        <v>13572283</v>
      </c>
      <c r="M183" s="402" t="e">
        <f>'03'!#REF!+'04'!#REF!</f>
        <v>#REF!</v>
      </c>
      <c r="N183" s="402" t="e">
        <f>C183-M183</f>
        <v>#REF!</v>
      </c>
      <c r="O183" s="402" t="e">
        <f>#REF!</f>
        <v>#REF!</v>
      </c>
      <c r="P183" s="402" t="e">
        <f>C183-O183</f>
        <v>#REF!</v>
      </c>
    </row>
    <row r="184" spans="1:16" ht="24.75" customHeight="1" hidden="1">
      <c r="A184" s="415">
        <v>1</v>
      </c>
      <c r="B184" s="416" t="s">
        <v>132</v>
      </c>
      <c r="C184" s="402">
        <f>D184+K184+L184</f>
        <v>6020000</v>
      </c>
      <c r="D184" s="402">
        <f>E184+F184+G184+H184+I184+J184</f>
        <v>1917964</v>
      </c>
      <c r="E184" s="405">
        <v>885923</v>
      </c>
      <c r="F184" s="405">
        <v>0</v>
      </c>
      <c r="G184" s="405">
        <v>131438</v>
      </c>
      <c r="H184" s="405">
        <v>649319</v>
      </c>
      <c r="I184" s="405">
        <v>251284</v>
      </c>
      <c r="J184" s="405">
        <v>0</v>
      </c>
      <c r="K184" s="405">
        <v>442933</v>
      </c>
      <c r="L184" s="405">
        <v>3659103</v>
      </c>
      <c r="M184" s="405" t="e">
        <f>'03'!#REF!+'04'!#REF!</f>
        <v>#REF!</v>
      </c>
      <c r="N184" s="405" t="e">
        <f aca="true" t="shared" si="43" ref="N184:N198">C184-M184</f>
        <v>#REF!</v>
      </c>
      <c r="O184" s="405" t="e">
        <f>#REF!</f>
        <v>#REF!</v>
      </c>
      <c r="P184" s="405" t="e">
        <f aca="true" t="shared" si="44" ref="P184:P198">C184-O184</f>
        <v>#REF!</v>
      </c>
    </row>
    <row r="185" spans="1:16" ht="24.75" customHeight="1" hidden="1">
      <c r="A185" s="415">
        <v>2</v>
      </c>
      <c r="B185" s="416" t="s">
        <v>133</v>
      </c>
      <c r="C185" s="402">
        <f>D185+K185+L185</f>
        <v>12805447</v>
      </c>
      <c r="D185" s="402">
        <f>E185+F185+G185+H185+I185+J185</f>
        <v>485619</v>
      </c>
      <c r="E185" s="405">
        <v>284489</v>
      </c>
      <c r="F185" s="405">
        <v>0</v>
      </c>
      <c r="G185" s="405">
        <v>0</v>
      </c>
      <c r="H185" s="405">
        <v>2250</v>
      </c>
      <c r="I185" s="405">
        <v>25000</v>
      </c>
      <c r="J185" s="405">
        <v>173880</v>
      </c>
      <c r="K185" s="405">
        <v>2406648</v>
      </c>
      <c r="L185" s="405">
        <v>9913180</v>
      </c>
      <c r="M185" s="405" t="e">
        <f>'03'!#REF!+'04'!#REF!</f>
        <v>#REF!</v>
      </c>
      <c r="N185" s="405" t="e">
        <f t="shared" si="43"/>
        <v>#REF!</v>
      </c>
      <c r="O185" s="405" t="e">
        <f>#REF!</f>
        <v>#REF!</v>
      </c>
      <c r="P185" s="405" t="e">
        <f t="shared" si="44"/>
        <v>#REF!</v>
      </c>
    </row>
    <row r="186" spans="1:16" ht="24.75" customHeight="1" hidden="1">
      <c r="A186" s="393" t="s">
        <v>1</v>
      </c>
      <c r="B186" s="394" t="s">
        <v>134</v>
      </c>
      <c r="C186" s="402">
        <f>D186+K186+L186</f>
        <v>111980</v>
      </c>
      <c r="D186" s="402">
        <f>E186+F186+G186+H186+I186+J186</f>
        <v>10580</v>
      </c>
      <c r="E186" s="405">
        <v>10580</v>
      </c>
      <c r="F186" s="405">
        <v>0</v>
      </c>
      <c r="G186" s="405">
        <v>0</v>
      </c>
      <c r="H186" s="405">
        <v>0</v>
      </c>
      <c r="I186" s="405">
        <v>0</v>
      </c>
      <c r="J186" s="405">
        <v>0</v>
      </c>
      <c r="K186" s="405">
        <v>0</v>
      </c>
      <c r="L186" s="405">
        <v>101400</v>
      </c>
      <c r="M186" s="405" t="e">
        <f>'03'!#REF!+'04'!#REF!</f>
        <v>#REF!</v>
      </c>
      <c r="N186" s="405" t="e">
        <f t="shared" si="43"/>
        <v>#REF!</v>
      </c>
      <c r="O186" s="405" t="e">
        <f>#REF!</f>
        <v>#REF!</v>
      </c>
      <c r="P186" s="405" t="e">
        <f t="shared" si="44"/>
        <v>#REF!</v>
      </c>
    </row>
    <row r="187" spans="1:16" ht="24.75" customHeight="1" hidden="1">
      <c r="A187" s="393" t="s">
        <v>9</v>
      </c>
      <c r="B187" s="394" t="s">
        <v>135</v>
      </c>
      <c r="C187" s="402">
        <f>D187+K187+L187</f>
        <v>0</v>
      </c>
      <c r="D187" s="402">
        <f>E187+F187+G187+H187+I187+J187</f>
        <v>0</v>
      </c>
      <c r="E187" s="405">
        <v>0</v>
      </c>
      <c r="F187" s="405">
        <v>0</v>
      </c>
      <c r="G187" s="405">
        <v>0</v>
      </c>
      <c r="H187" s="405">
        <v>0</v>
      </c>
      <c r="I187" s="405">
        <v>0</v>
      </c>
      <c r="J187" s="405">
        <v>0</v>
      </c>
      <c r="K187" s="405">
        <v>0</v>
      </c>
      <c r="L187" s="405">
        <v>0</v>
      </c>
      <c r="M187" s="405" t="e">
        <f>'03'!#REF!+'04'!#REF!</f>
        <v>#REF!</v>
      </c>
      <c r="N187" s="405" t="e">
        <f t="shared" si="43"/>
        <v>#REF!</v>
      </c>
      <c r="O187" s="405" t="e">
        <f>#REF!</f>
        <v>#REF!</v>
      </c>
      <c r="P187" s="405" t="e">
        <f t="shared" si="44"/>
        <v>#REF!</v>
      </c>
    </row>
    <row r="188" spans="1:16" ht="24.75" customHeight="1" hidden="1">
      <c r="A188" s="393" t="s">
        <v>136</v>
      </c>
      <c r="B188" s="394" t="s">
        <v>137</v>
      </c>
      <c r="C188" s="402">
        <f>C189+C198</f>
        <v>18713467</v>
      </c>
      <c r="D188" s="402">
        <f aca="true" t="shared" si="45" ref="D188:L188">D189+D198</f>
        <v>2393003</v>
      </c>
      <c r="E188" s="402">
        <f t="shared" si="45"/>
        <v>1159832</v>
      </c>
      <c r="F188" s="402">
        <f t="shared" si="45"/>
        <v>0</v>
      </c>
      <c r="G188" s="402">
        <f t="shared" si="45"/>
        <v>131438</v>
      </c>
      <c r="H188" s="402">
        <f t="shared" si="45"/>
        <v>651569</v>
      </c>
      <c r="I188" s="402">
        <f t="shared" si="45"/>
        <v>276284</v>
      </c>
      <c r="J188" s="402">
        <f t="shared" si="45"/>
        <v>173880</v>
      </c>
      <c r="K188" s="402">
        <f t="shared" si="45"/>
        <v>2849581</v>
      </c>
      <c r="L188" s="402">
        <f t="shared" si="45"/>
        <v>13470883</v>
      </c>
      <c r="M188" s="402" t="e">
        <f>'03'!#REF!+'04'!#REF!</f>
        <v>#REF!</v>
      </c>
      <c r="N188" s="402" t="e">
        <f t="shared" si="43"/>
        <v>#REF!</v>
      </c>
      <c r="O188" s="402" t="e">
        <f>#REF!</f>
        <v>#REF!</v>
      </c>
      <c r="P188" s="402" t="e">
        <f t="shared" si="44"/>
        <v>#REF!</v>
      </c>
    </row>
    <row r="189" spans="1:16" ht="24.75" customHeight="1" hidden="1">
      <c r="A189" s="393" t="s">
        <v>52</v>
      </c>
      <c r="B189" s="417" t="s">
        <v>138</v>
      </c>
      <c r="C189" s="402">
        <f>SUM(C190:C197)</f>
        <v>16624101</v>
      </c>
      <c r="D189" s="402">
        <f aca="true" t="shared" si="46" ref="D189:L189">SUM(D190:D197)</f>
        <v>670472</v>
      </c>
      <c r="E189" s="402">
        <f t="shared" si="46"/>
        <v>468342</v>
      </c>
      <c r="F189" s="402">
        <f t="shared" si="46"/>
        <v>0</v>
      </c>
      <c r="G189" s="402">
        <f t="shared" si="46"/>
        <v>1000</v>
      </c>
      <c r="H189" s="402">
        <f t="shared" si="46"/>
        <v>2250</v>
      </c>
      <c r="I189" s="402">
        <f t="shared" si="46"/>
        <v>25000</v>
      </c>
      <c r="J189" s="402">
        <f t="shared" si="46"/>
        <v>173880</v>
      </c>
      <c r="K189" s="402">
        <f t="shared" si="46"/>
        <v>2849581</v>
      </c>
      <c r="L189" s="402">
        <f t="shared" si="46"/>
        <v>13104048</v>
      </c>
      <c r="M189" s="402" t="e">
        <f>'03'!#REF!+'04'!#REF!</f>
        <v>#REF!</v>
      </c>
      <c r="N189" s="402" t="e">
        <f t="shared" si="43"/>
        <v>#REF!</v>
      </c>
      <c r="O189" s="402" t="e">
        <f>#REF!</f>
        <v>#REF!</v>
      </c>
      <c r="P189" s="402" t="e">
        <f t="shared" si="44"/>
        <v>#REF!</v>
      </c>
    </row>
    <row r="190" spans="1:16" ht="24.75" customHeight="1" hidden="1">
      <c r="A190" s="415" t="s">
        <v>54</v>
      </c>
      <c r="B190" s="416" t="s">
        <v>139</v>
      </c>
      <c r="C190" s="402">
        <f aca="true" t="shared" si="47" ref="C190:C198">D190+K190+L190</f>
        <v>2436657</v>
      </c>
      <c r="D190" s="402">
        <f aca="true" t="shared" si="48" ref="D190:D198">E190+F190+G190+H190+I190+J190</f>
        <v>272204</v>
      </c>
      <c r="E190" s="405">
        <v>124700</v>
      </c>
      <c r="F190" s="405">
        <v>0</v>
      </c>
      <c r="G190" s="405">
        <v>1000</v>
      </c>
      <c r="H190" s="405">
        <v>2250</v>
      </c>
      <c r="I190" s="405">
        <v>5000</v>
      </c>
      <c r="J190" s="405">
        <v>139254</v>
      </c>
      <c r="K190" s="405">
        <v>34708</v>
      </c>
      <c r="L190" s="405">
        <v>2129745</v>
      </c>
      <c r="M190" s="405" t="e">
        <f>'03'!#REF!+'04'!#REF!</f>
        <v>#REF!</v>
      </c>
      <c r="N190" s="405" t="e">
        <f t="shared" si="43"/>
        <v>#REF!</v>
      </c>
      <c r="O190" s="405" t="e">
        <f>#REF!</f>
        <v>#REF!</v>
      </c>
      <c r="P190" s="405" t="e">
        <f t="shared" si="44"/>
        <v>#REF!</v>
      </c>
    </row>
    <row r="191" spans="1:16" ht="24.75" customHeight="1" hidden="1">
      <c r="A191" s="415" t="s">
        <v>55</v>
      </c>
      <c r="B191" s="416" t="s">
        <v>140</v>
      </c>
      <c r="C191" s="402">
        <f t="shared" si="47"/>
        <v>418123</v>
      </c>
      <c r="D191" s="402">
        <f t="shared" si="48"/>
        <v>200</v>
      </c>
      <c r="E191" s="405">
        <v>200</v>
      </c>
      <c r="F191" s="405">
        <v>0</v>
      </c>
      <c r="G191" s="405">
        <v>0</v>
      </c>
      <c r="H191" s="405">
        <v>0</v>
      </c>
      <c r="I191" s="405">
        <v>0</v>
      </c>
      <c r="J191" s="405">
        <v>0</v>
      </c>
      <c r="K191" s="405">
        <v>0</v>
      </c>
      <c r="L191" s="405">
        <v>417923</v>
      </c>
      <c r="M191" s="405" t="e">
        <f>'03'!#REF!+'04'!#REF!</f>
        <v>#REF!</v>
      </c>
      <c r="N191" s="405" t="e">
        <f t="shared" si="43"/>
        <v>#REF!</v>
      </c>
      <c r="O191" s="405" t="e">
        <f>#REF!</f>
        <v>#REF!</v>
      </c>
      <c r="P191" s="405" t="e">
        <f t="shared" si="44"/>
        <v>#REF!</v>
      </c>
    </row>
    <row r="192" spans="1:16" ht="24.75" customHeight="1" hidden="1">
      <c r="A192" s="415" t="s">
        <v>141</v>
      </c>
      <c r="B192" s="416" t="s">
        <v>201</v>
      </c>
      <c r="C192" s="402">
        <f t="shared" si="47"/>
        <v>0</v>
      </c>
      <c r="D192" s="402">
        <f t="shared" si="48"/>
        <v>0</v>
      </c>
      <c r="E192" s="405">
        <v>0</v>
      </c>
      <c r="F192" s="405">
        <v>0</v>
      </c>
      <c r="G192" s="405">
        <v>0</v>
      </c>
      <c r="H192" s="405">
        <v>0</v>
      </c>
      <c r="I192" s="405">
        <v>0</v>
      </c>
      <c r="J192" s="405">
        <v>0</v>
      </c>
      <c r="K192" s="405">
        <v>0</v>
      </c>
      <c r="L192" s="405">
        <v>0</v>
      </c>
      <c r="M192" s="405" t="e">
        <f>'03'!#REF!</f>
        <v>#REF!</v>
      </c>
      <c r="N192" s="405" t="e">
        <f t="shared" si="43"/>
        <v>#REF!</v>
      </c>
      <c r="O192" s="405" t="e">
        <f>#REF!</f>
        <v>#REF!</v>
      </c>
      <c r="P192" s="405" t="e">
        <f t="shared" si="44"/>
        <v>#REF!</v>
      </c>
    </row>
    <row r="193" spans="1:16" ht="24.75" customHeight="1" hidden="1">
      <c r="A193" s="415" t="s">
        <v>143</v>
      </c>
      <c r="B193" s="416" t="s">
        <v>142</v>
      </c>
      <c r="C193" s="402">
        <f t="shared" si="47"/>
        <v>13654985</v>
      </c>
      <c r="D193" s="402">
        <f t="shared" si="48"/>
        <v>398068</v>
      </c>
      <c r="E193" s="405">
        <v>343442</v>
      </c>
      <c r="F193" s="405">
        <v>0</v>
      </c>
      <c r="G193" s="405">
        <v>0</v>
      </c>
      <c r="H193" s="405">
        <v>0</v>
      </c>
      <c r="I193" s="405">
        <v>20000</v>
      </c>
      <c r="J193" s="405">
        <v>34626</v>
      </c>
      <c r="K193" s="405">
        <v>2814873</v>
      </c>
      <c r="L193" s="405">
        <v>10442044</v>
      </c>
      <c r="M193" s="405" t="e">
        <f>'03'!#REF!+'04'!#REF!</f>
        <v>#REF!</v>
      </c>
      <c r="N193" s="405" t="e">
        <f t="shared" si="43"/>
        <v>#REF!</v>
      </c>
      <c r="O193" s="405" t="e">
        <f>#REF!</f>
        <v>#REF!</v>
      </c>
      <c r="P193" s="405" t="e">
        <f t="shared" si="44"/>
        <v>#REF!</v>
      </c>
    </row>
    <row r="194" spans="1:16" ht="24.75" customHeight="1" hidden="1">
      <c r="A194" s="415" t="s">
        <v>145</v>
      </c>
      <c r="B194" s="416" t="s">
        <v>144</v>
      </c>
      <c r="C194" s="402">
        <f t="shared" si="47"/>
        <v>0</v>
      </c>
      <c r="D194" s="402">
        <f t="shared" si="48"/>
        <v>0</v>
      </c>
      <c r="E194" s="405">
        <v>0</v>
      </c>
      <c r="F194" s="405">
        <v>0</v>
      </c>
      <c r="G194" s="405">
        <v>0</v>
      </c>
      <c r="H194" s="405">
        <v>0</v>
      </c>
      <c r="I194" s="405">
        <v>0</v>
      </c>
      <c r="J194" s="405">
        <v>0</v>
      </c>
      <c r="K194" s="405">
        <v>0</v>
      </c>
      <c r="L194" s="405">
        <v>0</v>
      </c>
      <c r="M194" s="405" t="e">
        <f>'03'!#REF!+'04'!#REF!</f>
        <v>#REF!</v>
      </c>
      <c r="N194" s="405" t="e">
        <f t="shared" si="43"/>
        <v>#REF!</v>
      </c>
      <c r="O194" s="405" t="e">
        <f>#REF!</f>
        <v>#REF!</v>
      </c>
      <c r="P194" s="405" t="e">
        <f t="shared" si="44"/>
        <v>#REF!</v>
      </c>
    </row>
    <row r="195" spans="1:16" ht="24.75" customHeight="1" hidden="1">
      <c r="A195" s="415" t="s">
        <v>147</v>
      </c>
      <c r="B195" s="416" t="s">
        <v>146</v>
      </c>
      <c r="C195" s="402">
        <f t="shared" si="47"/>
        <v>0</v>
      </c>
      <c r="D195" s="402">
        <f t="shared" si="48"/>
        <v>0</v>
      </c>
      <c r="E195" s="405">
        <v>0</v>
      </c>
      <c r="F195" s="405">
        <v>0</v>
      </c>
      <c r="G195" s="405">
        <v>0</v>
      </c>
      <c r="H195" s="405">
        <v>0</v>
      </c>
      <c r="I195" s="405">
        <v>0</v>
      </c>
      <c r="J195" s="405">
        <v>0</v>
      </c>
      <c r="K195" s="405">
        <v>0</v>
      </c>
      <c r="L195" s="405">
        <v>0</v>
      </c>
      <c r="M195" s="405" t="e">
        <f>'03'!#REF!+'04'!#REF!</f>
        <v>#REF!</v>
      </c>
      <c r="N195" s="405" t="e">
        <f t="shared" si="43"/>
        <v>#REF!</v>
      </c>
      <c r="O195" s="405" t="e">
        <f>#REF!</f>
        <v>#REF!</v>
      </c>
      <c r="P195" s="405" t="e">
        <f t="shared" si="44"/>
        <v>#REF!</v>
      </c>
    </row>
    <row r="196" spans="1:16" ht="24.75" customHeight="1" hidden="1">
      <c r="A196" s="415" t="s">
        <v>149</v>
      </c>
      <c r="B196" s="418" t="s">
        <v>148</v>
      </c>
      <c r="C196" s="402">
        <f t="shared" si="47"/>
        <v>0</v>
      </c>
      <c r="D196" s="402">
        <f t="shared" si="48"/>
        <v>0</v>
      </c>
      <c r="E196" s="405">
        <v>0</v>
      </c>
      <c r="F196" s="405">
        <v>0</v>
      </c>
      <c r="G196" s="405">
        <v>0</v>
      </c>
      <c r="H196" s="405">
        <v>0</v>
      </c>
      <c r="I196" s="405">
        <v>0</v>
      </c>
      <c r="J196" s="405">
        <v>0</v>
      </c>
      <c r="K196" s="405">
        <v>0</v>
      </c>
      <c r="L196" s="405">
        <v>0</v>
      </c>
      <c r="M196" s="405" t="e">
        <f>'03'!#REF!+'04'!#REF!</f>
        <v>#REF!</v>
      </c>
      <c r="N196" s="405" t="e">
        <f t="shared" si="43"/>
        <v>#REF!</v>
      </c>
      <c r="O196" s="405" t="e">
        <f>#REF!</f>
        <v>#REF!</v>
      </c>
      <c r="P196" s="405" t="e">
        <f t="shared" si="44"/>
        <v>#REF!</v>
      </c>
    </row>
    <row r="197" spans="1:16" ht="24.75" customHeight="1" hidden="1">
      <c r="A197" s="415" t="s">
        <v>185</v>
      </c>
      <c r="B197" s="416" t="s">
        <v>150</v>
      </c>
      <c r="C197" s="402">
        <f t="shared" si="47"/>
        <v>114336</v>
      </c>
      <c r="D197" s="402">
        <f t="shared" si="48"/>
        <v>0</v>
      </c>
      <c r="E197" s="405">
        <v>0</v>
      </c>
      <c r="F197" s="405">
        <v>0</v>
      </c>
      <c r="G197" s="405">
        <v>0</v>
      </c>
      <c r="H197" s="405">
        <v>0</v>
      </c>
      <c r="I197" s="405">
        <v>0</v>
      </c>
      <c r="J197" s="405">
        <v>0</v>
      </c>
      <c r="K197" s="405">
        <v>0</v>
      </c>
      <c r="L197" s="405">
        <v>114336</v>
      </c>
      <c r="M197" s="405" t="e">
        <f>'03'!#REF!+'04'!#REF!</f>
        <v>#REF!</v>
      </c>
      <c r="N197" s="405" t="e">
        <f t="shared" si="43"/>
        <v>#REF!</v>
      </c>
      <c r="O197" s="405" t="e">
        <f>#REF!</f>
        <v>#REF!</v>
      </c>
      <c r="P197" s="405" t="e">
        <f t="shared" si="44"/>
        <v>#REF!</v>
      </c>
    </row>
    <row r="198" spans="1:16" ht="24.75" customHeight="1" hidden="1">
      <c r="A198" s="393" t="s">
        <v>53</v>
      </c>
      <c r="B198" s="394" t="s">
        <v>151</v>
      </c>
      <c r="C198" s="402">
        <f t="shared" si="47"/>
        <v>2089366</v>
      </c>
      <c r="D198" s="402">
        <f t="shared" si="48"/>
        <v>1722531</v>
      </c>
      <c r="E198" s="405">
        <v>691490</v>
      </c>
      <c r="F198" s="405">
        <v>0</v>
      </c>
      <c r="G198" s="405">
        <v>130438</v>
      </c>
      <c r="H198" s="405">
        <v>649319</v>
      </c>
      <c r="I198" s="405">
        <v>251284</v>
      </c>
      <c r="J198" s="405">
        <v>0</v>
      </c>
      <c r="K198" s="405">
        <v>0</v>
      </c>
      <c r="L198" s="405">
        <v>366835</v>
      </c>
      <c r="M198" s="402" t="e">
        <f>'03'!#REF!+'04'!#REF!</f>
        <v>#REF!</v>
      </c>
      <c r="N198" s="402" t="e">
        <f t="shared" si="43"/>
        <v>#REF!</v>
      </c>
      <c r="O198" s="402" t="e">
        <f>#REF!</f>
        <v>#REF!</v>
      </c>
      <c r="P198" s="402" t="e">
        <f t="shared" si="44"/>
        <v>#REF!</v>
      </c>
    </row>
    <row r="199" spans="1:16" ht="24.75" customHeight="1" hidden="1">
      <c r="A199" s="434" t="s">
        <v>76</v>
      </c>
      <c r="B199" s="457" t="s">
        <v>213</v>
      </c>
      <c r="C199" s="441">
        <f>(C190+C191+C192)/C189</f>
        <v>0.17172537630756696</v>
      </c>
      <c r="D199" s="395">
        <f aca="true" t="shared" si="49" ref="D199:L199">(D190+D191+D192)/D189</f>
        <v>0.40628691429321434</v>
      </c>
      <c r="E199" s="407">
        <f t="shared" si="49"/>
        <v>0.2666854563545443</v>
      </c>
      <c r="F199" s="407" t="e">
        <f t="shared" si="49"/>
        <v>#DIV/0!</v>
      </c>
      <c r="G199" s="407">
        <f t="shared" si="49"/>
        <v>1</v>
      </c>
      <c r="H199" s="407">
        <f t="shared" si="49"/>
        <v>1</v>
      </c>
      <c r="I199" s="407">
        <f t="shared" si="49"/>
        <v>0.2</v>
      </c>
      <c r="J199" s="407">
        <f t="shared" si="49"/>
        <v>0.8008626639061421</v>
      </c>
      <c r="K199" s="407">
        <f t="shared" si="49"/>
        <v>0.012180036293055014</v>
      </c>
      <c r="L199" s="407">
        <f t="shared" si="49"/>
        <v>0.19441839651381007</v>
      </c>
      <c r="M199" s="411"/>
      <c r="N199" s="458"/>
      <c r="O199" s="458"/>
      <c r="P199" s="458"/>
    </row>
    <row r="200" spans="1:16" ht="17.25" hidden="1">
      <c r="A200" s="1502" t="s">
        <v>492</v>
      </c>
      <c r="B200" s="1502"/>
      <c r="C200" s="405">
        <f>C183-C186-C187-C188</f>
        <v>0</v>
      </c>
      <c r="D200" s="405">
        <f aca="true" t="shared" si="50" ref="D200:L200">D183-D186-D187-D188</f>
        <v>0</v>
      </c>
      <c r="E200" s="405">
        <f t="shared" si="50"/>
        <v>0</v>
      </c>
      <c r="F200" s="405">
        <f t="shared" si="50"/>
        <v>0</v>
      </c>
      <c r="G200" s="405">
        <f t="shared" si="50"/>
        <v>0</v>
      </c>
      <c r="H200" s="405">
        <f t="shared" si="50"/>
        <v>0</v>
      </c>
      <c r="I200" s="405">
        <f t="shared" si="50"/>
        <v>0</v>
      </c>
      <c r="J200" s="405">
        <f t="shared" si="50"/>
        <v>0</v>
      </c>
      <c r="K200" s="405">
        <f t="shared" si="50"/>
        <v>0</v>
      </c>
      <c r="L200" s="405">
        <f t="shared" si="50"/>
        <v>0</v>
      </c>
      <c r="M200" s="411"/>
      <c r="N200" s="458"/>
      <c r="O200" s="458"/>
      <c r="P200" s="458"/>
    </row>
    <row r="201" spans="1:16" ht="17.25" hidden="1">
      <c r="A201" s="1497" t="s">
        <v>493</v>
      </c>
      <c r="B201" s="1497"/>
      <c r="C201" s="405">
        <f>C188-C189-C198</f>
        <v>0</v>
      </c>
      <c r="D201" s="405">
        <f aca="true" t="shared" si="51" ref="D201:L201">D188-D189-D198</f>
        <v>0</v>
      </c>
      <c r="E201" s="405">
        <f t="shared" si="51"/>
        <v>0</v>
      </c>
      <c r="F201" s="405">
        <f t="shared" si="51"/>
        <v>0</v>
      </c>
      <c r="G201" s="405">
        <f t="shared" si="51"/>
        <v>0</v>
      </c>
      <c r="H201" s="405">
        <f t="shared" si="51"/>
        <v>0</v>
      </c>
      <c r="I201" s="405">
        <f t="shared" si="51"/>
        <v>0</v>
      </c>
      <c r="J201" s="405">
        <f t="shared" si="51"/>
        <v>0</v>
      </c>
      <c r="K201" s="405">
        <f t="shared" si="51"/>
        <v>0</v>
      </c>
      <c r="L201" s="405">
        <f t="shared" si="51"/>
        <v>0</v>
      </c>
      <c r="M201" s="411"/>
      <c r="N201" s="458"/>
      <c r="O201" s="458"/>
      <c r="P201" s="458"/>
    </row>
    <row r="202" spans="1:16" ht="18.75" hidden="1">
      <c r="A202" s="443"/>
      <c r="B202" s="459" t="s">
        <v>512</v>
      </c>
      <c r="C202" s="459"/>
      <c r="D202" s="435"/>
      <c r="E202" s="435"/>
      <c r="F202" s="435"/>
      <c r="G202" s="1494" t="s">
        <v>512</v>
      </c>
      <c r="H202" s="1494"/>
      <c r="I202" s="1494"/>
      <c r="J202" s="1494"/>
      <c r="K202" s="1494"/>
      <c r="L202" s="1494"/>
      <c r="M202" s="446"/>
      <c r="N202" s="446"/>
      <c r="O202" s="446"/>
      <c r="P202" s="446"/>
    </row>
    <row r="203" spans="1:16" ht="18.75" hidden="1">
      <c r="A203" s="1495" t="s">
        <v>4</v>
      </c>
      <c r="B203" s="1495"/>
      <c r="C203" s="1495"/>
      <c r="D203" s="1495"/>
      <c r="E203" s="435"/>
      <c r="F203" s="435"/>
      <c r="G203" s="460"/>
      <c r="H203" s="1496" t="s">
        <v>513</v>
      </c>
      <c r="I203" s="1496"/>
      <c r="J203" s="1496"/>
      <c r="K203" s="1496"/>
      <c r="L203" s="1496"/>
      <c r="M203" s="446"/>
      <c r="N203" s="446"/>
      <c r="O203" s="446"/>
      <c r="P203" s="446"/>
    </row>
    <row r="204" ht="15" hidden="1"/>
    <row r="205" ht="15" hidden="1"/>
    <row r="206" ht="15" hidden="1"/>
    <row r="207" ht="15" hidden="1"/>
    <row r="208" ht="15" hidden="1"/>
    <row r="209" ht="15" hidden="1"/>
    <row r="210" ht="15" hidden="1"/>
    <row r="211" ht="15" hidden="1"/>
    <row r="212" ht="15" hidden="1"/>
    <row r="213" spans="1:13" ht="16.5" hidden="1">
      <c r="A213" s="1520" t="s">
        <v>33</v>
      </c>
      <c r="B213" s="1521"/>
      <c r="C213" s="442"/>
      <c r="D213" s="1522" t="s">
        <v>79</v>
      </c>
      <c r="E213" s="1522"/>
      <c r="F213" s="1522"/>
      <c r="G213" s="1522"/>
      <c r="H213" s="1522"/>
      <c r="I213" s="1522"/>
      <c r="J213" s="1522"/>
      <c r="K213" s="1523"/>
      <c r="L213" s="1523"/>
      <c r="M213" s="446"/>
    </row>
    <row r="214" spans="1:13" ht="16.5" hidden="1">
      <c r="A214" s="1504" t="s">
        <v>339</v>
      </c>
      <c r="B214" s="1504"/>
      <c r="C214" s="1504"/>
      <c r="D214" s="1522" t="s">
        <v>214</v>
      </c>
      <c r="E214" s="1522"/>
      <c r="F214" s="1522"/>
      <c r="G214" s="1522"/>
      <c r="H214" s="1522"/>
      <c r="I214" s="1522"/>
      <c r="J214" s="1522"/>
      <c r="K214" s="1524" t="s">
        <v>503</v>
      </c>
      <c r="L214" s="1524"/>
      <c r="M214" s="443"/>
    </row>
    <row r="215" spans="1:13" ht="16.5" hidden="1">
      <c r="A215" s="1504" t="s">
        <v>340</v>
      </c>
      <c r="B215" s="1504"/>
      <c r="C215" s="408"/>
      <c r="D215" s="1525" t="s">
        <v>11</v>
      </c>
      <c r="E215" s="1525"/>
      <c r="F215" s="1525"/>
      <c r="G215" s="1525"/>
      <c r="H215" s="1525"/>
      <c r="I215" s="1525"/>
      <c r="J215" s="1525"/>
      <c r="K215" s="1523"/>
      <c r="L215" s="1523"/>
      <c r="M215" s="446"/>
    </row>
    <row r="216" spans="1:13" ht="15.75" hidden="1">
      <c r="A216" s="419" t="s">
        <v>119</v>
      </c>
      <c r="B216" s="419"/>
      <c r="C216" s="409"/>
      <c r="D216" s="447"/>
      <c r="E216" s="447"/>
      <c r="F216" s="448"/>
      <c r="G216" s="448"/>
      <c r="H216" s="448"/>
      <c r="I216" s="448"/>
      <c r="J216" s="448"/>
      <c r="K216" s="1503"/>
      <c r="L216" s="1503"/>
      <c r="M216" s="443"/>
    </row>
    <row r="217" spans="1:13" ht="15.75" hidden="1">
      <c r="A217" s="447"/>
      <c r="B217" s="447" t="s">
        <v>94</v>
      </c>
      <c r="C217" s="447"/>
      <c r="D217" s="447"/>
      <c r="E217" s="447"/>
      <c r="F217" s="447"/>
      <c r="G217" s="447"/>
      <c r="H217" s="447"/>
      <c r="I217" s="447"/>
      <c r="J217" s="447"/>
      <c r="K217" s="1507"/>
      <c r="L217" s="1507"/>
      <c r="M217" s="443"/>
    </row>
    <row r="218" spans="1:13" ht="15.75" hidden="1">
      <c r="A218" s="1124" t="s">
        <v>71</v>
      </c>
      <c r="B218" s="1125"/>
      <c r="C218" s="1505" t="s">
        <v>38</v>
      </c>
      <c r="D218" s="1511" t="s">
        <v>337</v>
      </c>
      <c r="E218" s="1511"/>
      <c r="F218" s="1511"/>
      <c r="G218" s="1511"/>
      <c r="H218" s="1511"/>
      <c r="I218" s="1511"/>
      <c r="J218" s="1511"/>
      <c r="K218" s="1511"/>
      <c r="L218" s="1511"/>
      <c r="M218" s="446"/>
    </row>
    <row r="219" spans="1:13" ht="15.75" hidden="1">
      <c r="A219" s="1126"/>
      <c r="B219" s="1127"/>
      <c r="C219" s="1505"/>
      <c r="D219" s="1512" t="s">
        <v>205</v>
      </c>
      <c r="E219" s="1513"/>
      <c r="F219" s="1513"/>
      <c r="G219" s="1513"/>
      <c r="H219" s="1513"/>
      <c r="I219" s="1513"/>
      <c r="J219" s="1514"/>
      <c r="K219" s="1515" t="s">
        <v>206</v>
      </c>
      <c r="L219" s="1515" t="s">
        <v>207</v>
      </c>
      <c r="M219" s="443"/>
    </row>
    <row r="220" spans="1:13" ht="15.75" hidden="1">
      <c r="A220" s="1126"/>
      <c r="B220" s="1127"/>
      <c r="C220" s="1505"/>
      <c r="D220" s="1506" t="s">
        <v>37</v>
      </c>
      <c r="E220" s="1508" t="s">
        <v>7</v>
      </c>
      <c r="F220" s="1509"/>
      <c r="G220" s="1509"/>
      <c r="H220" s="1509"/>
      <c r="I220" s="1509"/>
      <c r="J220" s="1510"/>
      <c r="K220" s="1516"/>
      <c r="L220" s="1518"/>
      <c r="M220" s="443"/>
    </row>
    <row r="221" spans="1:16" ht="15.75" hidden="1">
      <c r="A221" s="1526"/>
      <c r="B221" s="1527"/>
      <c r="C221" s="1505"/>
      <c r="D221" s="1506"/>
      <c r="E221" s="449" t="s">
        <v>208</v>
      </c>
      <c r="F221" s="449" t="s">
        <v>209</v>
      </c>
      <c r="G221" s="449" t="s">
        <v>210</v>
      </c>
      <c r="H221" s="449" t="s">
        <v>211</v>
      </c>
      <c r="I221" s="449" t="s">
        <v>341</v>
      </c>
      <c r="J221" s="449" t="s">
        <v>212</v>
      </c>
      <c r="K221" s="1517"/>
      <c r="L221" s="1519"/>
      <c r="M221" s="1499" t="s">
        <v>494</v>
      </c>
      <c r="N221" s="1499"/>
      <c r="O221" s="1499"/>
      <c r="P221" s="1499"/>
    </row>
    <row r="222" spans="1:16" ht="15" hidden="1">
      <c r="A222" s="1500" t="s">
        <v>6</v>
      </c>
      <c r="B222" s="1501"/>
      <c r="C222" s="450">
        <v>1</v>
      </c>
      <c r="D222" s="451">
        <v>2</v>
      </c>
      <c r="E222" s="450">
        <v>3</v>
      </c>
      <c r="F222" s="451">
        <v>4</v>
      </c>
      <c r="G222" s="450">
        <v>5</v>
      </c>
      <c r="H222" s="451">
        <v>6</v>
      </c>
      <c r="I222" s="450">
        <v>7</v>
      </c>
      <c r="J222" s="451">
        <v>8</v>
      </c>
      <c r="K222" s="450">
        <v>9</v>
      </c>
      <c r="L222" s="451">
        <v>10</v>
      </c>
      <c r="M222" s="452" t="s">
        <v>495</v>
      </c>
      <c r="N222" s="453" t="s">
        <v>498</v>
      </c>
      <c r="O222" s="453" t="s">
        <v>496</v>
      </c>
      <c r="P222" s="453" t="s">
        <v>497</v>
      </c>
    </row>
    <row r="223" spans="1:16" ht="24.75" customHeight="1" hidden="1">
      <c r="A223" s="412" t="s">
        <v>0</v>
      </c>
      <c r="B223" s="413" t="s">
        <v>131</v>
      </c>
      <c r="C223" s="402">
        <f>C224+C225</f>
        <v>151317.2</v>
      </c>
      <c r="D223" s="402">
        <f aca="true" t="shared" si="52" ref="D223:L223">D224+D225</f>
        <v>70217.2</v>
      </c>
      <c r="E223" s="402">
        <f t="shared" si="52"/>
        <v>30144.2</v>
      </c>
      <c r="F223" s="402">
        <f t="shared" si="52"/>
        <v>0</v>
      </c>
      <c r="G223" s="402">
        <f t="shared" si="52"/>
        <v>26600</v>
      </c>
      <c r="H223" s="402">
        <f t="shared" si="52"/>
        <v>10300</v>
      </c>
      <c r="I223" s="402">
        <f t="shared" si="52"/>
        <v>0</v>
      </c>
      <c r="J223" s="402">
        <f t="shared" si="52"/>
        <v>3173</v>
      </c>
      <c r="K223" s="402">
        <f t="shared" si="52"/>
        <v>0</v>
      </c>
      <c r="L223" s="402">
        <f t="shared" si="52"/>
        <v>81100</v>
      </c>
      <c r="M223" s="402" t="e">
        <f>'03'!#REF!+'04'!#REF!</f>
        <v>#REF!</v>
      </c>
      <c r="N223" s="402" t="e">
        <f>C223-M223</f>
        <v>#REF!</v>
      </c>
      <c r="O223" s="402" t="e">
        <f>#REF!</f>
        <v>#REF!</v>
      </c>
      <c r="P223" s="402" t="e">
        <f>C223-O223</f>
        <v>#REF!</v>
      </c>
    </row>
    <row r="224" spans="1:16" ht="24.75" customHeight="1" hidden="1">
      <c r="A224" s="415">
        <v>1</v>
      </c>
      <c r="B224" s="416" t="s">
        <v>132</v>
      </c>
      <c r="C224" s="402">
        <f>D224+K224+L224</f>
        <v>41540</v>
      </c>
      <c r="D224" s="402">
        <f>E224+F224+G224+H224+I224+J224</f>
        <v>41540</v>
      </c>
      <c r="E224" s="405">
        <v>4640</v>
      </c>
      <c r="F224" s="405"/>
      <c r="G224" s="405">
        <v>26600</v>
      </c>
      <c r="H224" s="405">
        <v>10300</v>
      </c>
      <c r="I224" s="405"/>
      <c r="J224" s="405"/>
      <c r="K224" s="405"/>
      <c r="L224" s="405"/>
      <c r="M224" s="405" t="e">
        <f>'03'!#REF!+'04'!#REF!</f>
        <v>#REF!</v>
      </c>
      <c r="N224" s="405" t="e">
        <f aca="true" t="shared" si="53" ref="N224:N238">C224-M224</f>
        <v>#REF!</v>
      </c>
      <c r="O224" s="402" t="e">
        <f>#REF!</f>
        <v>#REF!</v>
      </c>
      <c r="P224" s="405" t="e">
        <f aca="true" t="shared" si="54" ref="P224:P238">C224-O224</f>
        <v>#REF!</v>
      </c>
    </row>
    <row r="225" spans="1:16" ht="24.75" customHeight="1" hidden="1">
      <c r="A225" s="415">
        <v>2</v>
      </c>
      <c r="B225" s="416" t="s">
        <v>133</v>
      </c>
      <c r="C225" s="402">
        <f>D225+K225+L225</f>
        <v>109777.2</v>
      </c>
      <c r="D225" s="402">
        <f>E225+F225+G225+H225+I225+J225</f>
        <v>28677.2</v>
      </c>
      <c r="E225" s="405">
        <v>25504.2</v>
      </c>
      <c r="F225" s="405">
        <v>0</v>
      </c>
      <c r="G225" s="405">
        <v>0</v>
      </c>
      <c r="H225" s="405">
        <v>0</v>
      </c>
      <c r="I225" s="405">
        <v>0</v>
      </c>
      <c r="J225" s="405">
        <v>3173</v>
      </c>
      <c r="K225" s="405">
        <v>0</v>
      </c>
      <c r="L225" s="405">
        <v>81100</v>
      </c>
      <c r="M225" s="405" t="e">
        <f>'03'!#REF!+'04'!#REF!</f>
        <v>#REF!</v>
      </c>
      <c r="N225" s="405" t="e">
        <f t="shared" si="53"/>
        <v>#REF!</v>
      </c>
      <c r="O225" s="402" t="e">
        <f>#REF!</f>
        <v>#REF!</v>
      </c>
      <c r="P225" s="405" t="e">
        <f t="shared" si="54"/>
        <v>#REF!</v>
      </c>
    </row>
    <row r="226" spans="1:16" ht="24.75" customHeight="1" hidden="1">
      <c r="A226" s="393" t="s">
        <v>1</v>
      </c>
      <c r="B226" s="394" t="s">
        <v>134</v>
      </c>
      <c r="C226" s="402">
        <f>D226+K226+L226</f>
        <v>0</v>
      </c>
      <c r="D226" s="402">
        <f>E226+F226+G226+H226+I226+J226</f>
        <v>0</v>
      </c>
      <c r="E226" s="405">
        <v>0</v>
      </c>
      <c r="F226" s="405">
        <v>0</v>
      </c>
      <c r="G226" s="405">
        <v>0</v>
      </c>
      <c r="H226" s="405">
        <v>0</v>
      </c>
      <c r="I226" s="405">
        <v>0</v>
      </c>
      <c r="J226" s="405">
        <v>0</v>
      </c>
      <c r="K226" s="405">
        <v>0</v>
      </c>
      <c r="L226" s="405">
        <v>0</v>
      </c>
      <c r="M226" s="405" t="e">
        <f>'03'!#REF!+'04'!#REF!</f>
        <v>#REF!</v>
      </c>
      <c r="N226" s="405" t="e">
        <f t="shared" si="53"/>
        <v>#REF!</v>
      </c>
      <c r="O226" s="405" t="e">
        <f>#REF!</f>
        <v>#REF!</v>
      </c>
      <c r="P226" s="405" t="e">
        <f t="shared" si="54"/>
        <v>#REF!</v>
      </c>
    </row>
    <row r="227" spans="1:16" ht="24.75" customHeight="1" hidden="1">
      <c r="A227" s="393" t="s">
        <v>9</v>
      </c>
      <c r="B227" s="394" t="s">
        <v>135</v>
      </c>
      <c r="C227" s="402">
        <f>D227+K227+L227</f>
        <v>0</v>
      </c>
      <c r="D227" s="402">
        <f>E227+F227+G227+H227+I227+J227</f>
        <v>0</v>
      </c>
      <c r="E227" s="405">
        <v>0</v>
      </c>
      <c r="F227" s="405">
        <v>0</v>
      </c>
      <c r="G227" s="405">
        <v>0</v>
      </c>
      <c r="H227" s="405">
        <v>0</v>
      </c>
      <c r="I227" s="405">
        <v>0</v>
      </c>
      <c r="J227" s="405">
        <v>0</v>
      </c>
      <c r="K227" s="405">
        <v>0</v>
      </c>
      <c r="L227" s="405">
        <v>0</v>
      </c>
      <c r="M227" s="405" t="e">
        <f>'03'!#REF!+'04'!#REF!</f>
        <v>#REF!</v>
      </c>
      <c r="N227" s="405" t="e">
        <f t="shared" si="53"/>
        <v>#REF!</v>
      </c>
      <c r="O227" s="405" t="e">
        <f>#REF!</f>
        <v>#REF!</v>
      </c>
      <c r="P227" s="405" t="e">
        <f t="shared" si="54"/>
        <v>#REF!</v>
      </c>
    </row>
    <row r="228" spans="1:16" ht="24.75" customHeight="1" hidden="1">
      <c r="A228" s="393" t="s">
        <v>136</v>
      </c>
      <c r="B228" s="394" t="s">
        <v>137</v>
      </c>
      <c r="C228" s="402">
        <f>C229+C238</f>
        <v>151317.2</v>
      </c>
      <c r="D228" s="402">
        <f aca="true" t="shared" si="55" ref="D228:L228">D229+D238</f>
        <v>70217.2</v>
      </c>
      <c r="E228" s="402">
        <f t="shared" si="55"/>
        <v>30144.2</v>
      </c>
      <c r="F228" s="402">
        <f t="shared" si="55"/>
        <v>0</v>
      </c>
      <c r="G228" s="402">
        <f t="shared" si="55"/>
        <v>26600</v>
      </c>
      <c r="H228" s="402">
        <f t="shared" si="55"/>
        <v>10300</v>
      </c>
      <c r="I228" s="402">
        <f t="shared" si="55"/>
        <v>0</v>
      </c>
      <c r="J228" s="402">
        <f t="shared" si="55"/>
        <v>3173</v>
      </c>
      <c r="K228" s="402">
        <f t="shared" si="55"/>
        <v>0</v>
      </c>
      <c r="L228" s="402">
        <f t="shared" si="55"/>
        <v>81100</v>
      </c>
      <c r="M228" s="402" t="e">
        <f>'03'!#REF!+'04'!#REF!</f>
        <v>#REF!</v>
      </c>
      <c r="N228" s="402" t="e">
        <f t="shared" si="53"/>
        <v>#REF!</v>
      </c>
      <c r="O228" s="402" t="e">
        <f>#REF!</f>
        <v>#REF!</v>
      </c>
      <c r="P228" s="402" t="e">
        <f t="shared" si="54"/>
        <v>#REF!</v>
      </c>
    </row>
    <row r="229" spans="1:16" ht="24.75" customHeight="1" hidden="1">
      <c r="A229" s="393" t="s">
        <v>52</v>
      </c>
      <c r="B229" s="417" t="s">
        <v>138</v>
      </c>
      <c r="C229" s="402">
        <f>SUM(C230:C237)</f>
        <v>109777.2</v>
      </c>
      <c r="D229" s="402">
        <f aca="true" t="shared" si="56" ref="D229:L229">SUM(D230:D237)</f>
        <v>28677.2</v>
      </c>
      <c r="E229" s="402">
        <f t="shared" si="56"/>
        <v>25504.2</v>
      </c>
      <c r="F229" s="402">
        <f t="shared" si="56"/>
        <v>0</v>
      </c>
      <c r="G229" s="402">
        <f t="shared" si="56"/>
        <v>0</v>
      </c>
      <c r="H229" s="402">
        <f t="shared" si="56"/>
        <v>0</v>
      </c>
      <c r="I229" s="402">
        <f t="shared" si="56"/>
        <v>0</v>
      </c>
      <c r="J229" s="402">
        <f t="shared" si="56"/>
        <v>3173</v>
      </c>
      <c r="K229" s="402">
        <f t="shared" si="56"/>
        <v>0</v>
      </c>
      <c r="L229" s="402">
        <f t="shared" si="56"/>
        <v>81100</v>
      </c>
      <c r="M229" s="402" t="e">
        <f>'03'!#REF!+'04'!#REF!</f>
        <v>#REF!</v>
      </c>
      <c r="N229" s="402" t="e">
        <f t="shared" si="53"/>
        <v>#REF!</v>
      </c>
      <c r="O229" s="402" t="e">
        <f>#REF!</f>
        <v>#REF!</v>
      </c>
      <c r="P229" s="402" t="e">
        <f t="shared" si="54"/>
        <v>#REF!</v>
      </c>
    </row>
    <row r="230" spans="1:16" ht="24.75" customHeight="1" hidden="1">
      <c r="A230" s="415" t="s">
        <v>54</v>
      </c>
      <c r="B230" s="416" t="s">
        <v>139</v>
      </c>
      <c r="C230" s="402">
        <f aca="true" t="shared" si="57" ref="C230:C238">D230+K230+L230</f>
        <v>60767</v>
      </c>
      <c r="D230" s="402">
        <f aca="true" t="shared" si="58" ref="D230:D238">E230+F230+G230+H230+I230+J230</f>
        <v>16267</v>
      </c>
      <c r="E230" s="405">
        <v>13195</v>
      </c>
      <c r="F230" s="405">
        <v>0</v>
      </c>
      <c r="G230" s="405">
        <v>0</v>
      </c>
      <c r="H230" s="405">
        <v>0</v>
      </c>
      <c r="I230" s="405">
        <v>0</v>
      </c>
      <c r="J230" s="405">
        <v>3072</v>
      </c>
      <c r="K230" s="405">
        <v>0</v>
      </c>
      <c r="L230" s="405">
        <v>44500</v>
      </c>
      <c r="M230" s="405" t="e">
        <f>'03'!#REF!+'04'!#REF!</f>
        <v>#REF!</v>
      </c>
      <c r="N230" s="405" t="e">
        <f t="shared" si="53"/>
        <v>#REF!</v>
      </c>
      <c r="O230" s="405" t="e">
        <f>#REF!</f>
        <v>#REF!</v>
      </c>
      <c r="P230" s="405" t="e">
        <f t="shared" si="54"/>
        <v>#REF!</v>
      </c>
    </row>
    <row r="231" spans="1:16" ht="24.75" customHeight="1" hidden="1">
      <c r="A231" s="415" t="s">
        <v>55</v>
      </c>
      <c r="B231" s="416" t="s">
        <v>140</v>
      </c>
      <c r="C231" s="402">
        <f t="shared" si="57"/>
        <v>0</v>
      </c>
      <c r="D231" s="402">
        <f t="shared" si="58"/>
        <v>0</v>
      </c>
      <c r="E231" s="405">
        <v>0</v>
      </c>
      <c r="F231" s="405">
        <v>0</v>
      </c>
      <c r="G231" s="405">
        <v>0</v>
      </c>
      <c r="H231" s="405">
        <v>0</v>
      </c>
      <c r="I231" s="405">
        <v>0</v>
      </c>
      <c r="J231" s="405">
        <v>0</v>
      </c>
      <c r="K231" s="405">
        <v>0</v>
      </c>
      <c r="L231" s="405">
        <v>0</v>
      </c>
      <c r="M231" s="405" t="e">
        <f>'03'!#REF!+'04'!#REF!</f>
        <v>#REF!</v>
      </c>
      <c r="N231" s="405" t="e">
        <f t="shared" si="53"/>
        <v>#REF!</v>
      </c>
      <c r="O231" s="405" t="e">
        <f>#REF!</f>
        <v>#REF!</v>
      </c>
      <c r="P231" s="405" t="e">
        <f t="shared" si="54"/>
        <v>#REF!</v>
      </c>
    </row>
    <row r="232" spans="1:16" ht="24.75" customHeight="1" hidden="1">
      <c r="A232" s="415" t="s">
        <v>141</v>
      </c>
      <c r="B232" s="416" t="s">
        <v>201</v>
      </c>
      <c r="C232" s="402">
        <f t="shared" si="57"/>
        <v>0</v>
      </c>
      <c r="D232" s="402">
        <f t="shared" si="58"/>
        <v>0</v>
      </c>
      <c r="E232" s="405">
        <v>0</v>
      </c>
      <c r="F232" s="405">
        <v>0</v>
      </c>
      <c r="G232" s="405">
        <v>0</v>
      </c>
      <c r="H232" s="405">
        <v>0</v>
      </c>
      <c r="I232" s="405">
        <v>0</v>
      </c>
      <c r="J232" s="405">
        <v>0</v>
      </c>
      <c r="K232" s="405">
        <v>0</v>
      </c>
      <c r="L232" s="405">
        <v>0</v>
      </c>
      <c r="M232" s="405" t="e">
        <f>'03'!#REF!</f>
        <v>#REF!</v>
      </c>
      <c r="N232" s="405" t="e">
        <f t="shared" si="53"/>
        <v>#REF!</v>
      </c>
      <c r="O232" s="405" t="e">
        <f>#REF!</f>
        <v>#REF!</v>
      </c>
      <c r="P232" s="405" t="e">
        <f t="shared" si="54"/>
        <v>#REF!</v>
      </c>
    </row>
    <row r="233" spans="1:16" ht="24.75" customHeight="1" hidden="1">
      <c r="A233" s="415" t="s">
        <v>143</v>
      </c>
      <c r="B233" s="416" t="s">
        <v>142</v>
      </c>
      <c r="C233" s="402">
        <f t="shared" si="57"/>
        <v>49010.2</v>
      </c>
      <c r="D233" s="402">
        <f t="shared" si="58"/>
        <v>12410.2</v>
      </c>
      <c r="E233" s="405">
        <v>12309.2</v>
      </c>
      <c r="F233" s="405">
        <v>0</v>
      </c>
      <c r="G233" s="405">
        <v>0</v>
      </c>
      <c r="H233" s="405">
        <v>0</v>
      </c>
      <c r="I233" s="405">
        <v>0</v>
      </c>
      <c r="J233" s="405">
        <v>101</v>
      </c>
      <c r="K233" s="405">
        <v>0</v>
      </c>
      <c r="L233" s="405">
        <v>36600</v>
      </c>
      <c r="M233" s="405" t="e">
        <f>'03'!#REF!+'04'!#REF!</f>
        <v>#REF!</v>
      </c>
      <c r="N233" s="405" t="e">
        <f t="shared" si="53"/>
        <v>#REF!</v>
      </c>
      <c r="O233" s="405" t="e">
        <f>#REF!</f>
        <v>#REF!</v>
      </c>
      <c r="P233" s="405" t="e">
        <f t="shared" si="54"/>
        <v>#REF!</v>
      </c>
    </row>
    <row r="234" spans="1:16" ht="24.75" customHeight="1" hidden="1">
      <c r="A234" s="415" t="s">
        <v>145</v>
      </c>
      <c r="B234" s="416" t="s">
        <v>144</v>
      </c>
      <c r="C234" s="402">
        <f t="shared" si="57"/>
        <v>0</v>
      </c>
      <c r="D234" s="402">
        <f t="shared" si="58"/>
        <v>0</v>
      </c>
      <c r="E234" s="405">
        <v>0</v>
      </c>
      <c r="F234" s="405">
        <v>0</v>
      </c>
      <c r="G234" s="405">
        <v>0</v>
      </c>
      <c r="H234" s="405">
        <v>0</v>
      </c>
      <c r="I234" s="405">
        <v>0</v>
      </c>
      <c r="J234" s="405">
        <v>0</v>
      </c>
      <c r="K234" s="405">
        <v>0</v>
      </c>
      <c r="L234" s="405">
        <v>0</v>
      </c>
      <c r="M234" s="405" t="e">
        <f>'03'!#REF!+'04'!#REF!</f>
        <v>#REF!</v>
      </c>
      <c r="N234" s="405" t="e">
        <f t="shared" si="53"/>
        <v>#REF!</v>
      </c>
      <c r="O234" s="405" t="e">
        <f>#REF!</f>
        <v>#REF!</v>
      </c>
      <c r="P234" s="405" t="e">
        <f t="shared" si="54"/>
        <v>#REF!</v>
      </c>
    </row>
    <row r="235" spans="1:16" ht="24.75" customHeight="1" hidden="1">
      <c r="A235" s="415" t="s">
        <v>147</v>
      </c>
      <c r="B235" s="416" t="s">
        <v>146</v>
      </c>
      <c r="C235" s="402">
        <f t="shared" si="57"/>
        <v>0</v>
      </c>
      <c r="D235" s="402">
        <f t="shared" si="58"/>
        <v>0</v>
      </c>
      <c r="E235" s="405">
        <v>0</v>
      </c>
      <c r="F235" s="405">
        <v>0</v>
      </c>
      <c r="G235" s="405">
        <v>0</v>
      </c>
      <c r="H235" s="405">
        <v>0</v>
      </c>
      <c r="I235" s="405">
        <v>0</v>
      </c>
      <c r="J235" s="405">
        <v>0</v>
      </c>
      <c r="K235" s="405">
        <v>0</v>
      </c>
      <c r="L235" s="405">
        <v>0</v>
      </c>
      <c r="M235" s="405" t="e">
        <f>'03'!#REF!+'04'!#REF!</f>
        <v>#REF!</v>
      </c>
      <c r="N235" s="405" t="e">
        <f t="shared" si="53"/>
        <v>#REF!</v>
      </c>
      <c r="O235" s="405" t="e">
        <f>#REF!</f>
        <v>#REF!</v>
      </c>
      <c r="P235" s="405" t="e">
        <f t="shared" si="54"/>
        <v>#REF!</v>
      </c>
    </row>
    <row r="236" spans="1:16" ht="24.75" customHeight="1" hidden="1">
      <c r="A236" s="415" t="s">
        <v>149</v>
      </c>
      <c r="B236" s="418" t="s">
        <v>148</v>
      </c>
      <c r="C236" s="402">
        <f t="shared" si="57"/>
        <v>0</v>
      </c>
      <c r="D236" s="402">
        <f t="shared" si="58"/>
        <v>0</v>
      </c>
      <c r="E236" s="405">
        <v>0</v>
      </c>
      <c r="F236" s="405">
        <v>0</v>
      </c>
      <c r="G236" s="405"/>
      <c r="H236" s="405">
        <v>0</v>
      </c>
      <c r="I236" s="405">
        <v>0</v>
      </c>
      <c r="J236" s="405">
        <v>0</v>
      </c>
      <c r="K236" s="405">
        <v>0</v>
      </c>
      <c r="L236" s="405">
        <v>0</v>
      </c>
      <c r="M236" s="405" t="e">
        <f>'03'!#REF!+'04'!#REF!</f>
        <v>#REF!</v>
      </c>
      <c r="N236" s="405" t="e">
        <f t="shared" si="53"/>
        <v>#REF!</v>
      </c>
      <c r="O236" s="405" t="e">
        <f>#REF!</f>
        <v>#REF!</v>
      </c>
      <c r="P236" s="405" t="e">
        <f t="shared" si="54"/>
        <v>#REF!</v>
      </c>
    </row>
    <row r="237" spans="1:16" ht="24.75" customHeight="1" hidden="1">
      <c r="A237" s="415" t="s">
        <v>185</v>
      </c>
      <c r="B237" s="416" t="s">
        <v>150</v>
      </c>
      <c r="C237" s="402">
        <f t="shared" si="57"/>
        <v>0</v>
      </c>
      <c r="D237" s="402">
        <f t="shared" si="58"/>
        <v>0</v>
      </c>
      <c r="E237" s="405">
        <v>0</v>
      </c>
      <c r="F237" s="405">
        <v>0</v>
      </c>
      <c r="G237" s="405">
        <v>0</v>
      </c>
      <c r="H237" s="405">
        <v>0</v>
      </c>
      <c r="I237" s="405">
        <v>0</v>
      </c>
      <c r="J237" s="405">
        <v>0</v>
      </c>
      <c r="K237" s="405">
        <v>0</v>
      </c>
      <c r="L237" s="405">
        <v>0</v>
      </c>
      <c r="M237" s="405" t="e">
        <f>'03'!#REF!+'04'!#REF!</f>
        <v>#REF!</v>
      </c>
      <c r="N237" s="405" t="e">
        <f t="shared" si="53"/>
        <v>#REF!</v>
      </c>
      <c r="O237" s="405" t="e">
        <f>#REF!</f>
        <v>#REF!</v>
      </c>
      <c r="P237" s="405" t="e">
        <f t="shared" si="54"/>
        <v>#REF!</v>
      </c>
    </row>
    <row r="238" spans="1:16" ht="24.75" customHeight="1" hidden="1">
      <c r="A238" s="393" t="s">
        <v>53</v>
      </c>
      <c r="B238" s="394" t="s">
        <v>151</v>
      </c>
      <c r="C238" s="402">
        <f t="shared" si="57"/>
        <v>41540</v>
      </c>
      <c r="D238" s="402">
        <f t="shared" si="58"/>
        <v>41540</v>
      </c>
      <c r="E238" s="405">
        <v>4640</v>
      </c>
      <c r="F238" s="405">
        <v>0</v>
      </c>
      <c r="G238" s="405">
        <v>26600</v>
      </c>
      <c r="H238" s="405">
        <v>10300</v>
      </c>
      <c r="I238" s="405">
        <v>0</v>
      </c>
      <c r="J238" s="405">
        <v>0</v>
      </c>
      <c r="K238" s="405">
        <v>0</v>
      </c>
      <c r="L238" s="405">
        <v>0</v>
      </c>
      <c r="M238" s="402" t="e">
        <f>'03'!#REF!+'04'!#REF!</f>
        <v>#REF!</v>
      </c>
      <c r="N238" s="402" t="e">
        <f t="shared" si="53"/>
        <v>#REF!</v>
      </c>
      <c r="O238" s="402" t="e">
        <f>#REF!</f>
        <v>#REF!</v>
      </c>
      <c r="P238" s="402" t="e">
        <f t="shared" si="54"/>
        <v>#REF!</v>
      </c>
    </row>
    <row r="239" spans="1:16" ht="24.75" customHeight="1" hidden="1">
      <c r="A239" s="434" t="s">
        <v>76</v>
      </c>
      <c r="B239" s="457" t="s">
        <v>213</v>
      </c>
      <c r="C239" s="441">
        <f>(C230+C231+C232)/C229</f>
        <v>0.5535484599716517</v>
      </c>
      <c r="D239" s="395">
        <f aca="true" t="shared" si="59" ref="D239:L239">(D230+D231+D232)/D229</f>
        <v>0.5672450587923507</v>
      </c>
      <c r="E239" s="407">
        <f t="shared" si="59"/>
        <v>0.5173657672069698</v>
      </c>
      <c r="F239" s="407" t="e">
        <f t="shared" si="59"/>
        <v>#DIV/0!</v>
      </c>
      <c r="G239" s="407" t="e">
        <f t="shared" si="59"/>
        <v>#DIV/0!</v>
      </c>
      <c r="H239" s="407" t="e">
        <f t="shared" si="59"/>
        <v>#DIV/0!</v>
      </c>
      <c r="I239" s="407" t="e">
        <f t="shared" si="59"/>
        <v>#DIV/0!</v>
      </c>
      <c r="J239" s="407">
        <f t="shared" si="59"/>
        <v>0.9681689253072802</v>
      </c>
      <c r="K239" s="407" t="e">
        <f t="shared" si="59"/>
        <v>#DIV/0!</v>
      </c>
      <c r="L239" s="407">
        <f t="shared" si="59"/>
        <v>0.5487053020961775</v>
      </c>
      <c r="M239" s="411"/>
      <c r="N239" s="458"/>
      <c r="O239" s="458"/>
      <c r="P239" s="458"/>
    </row>
    <row r="240" spans="1:16" ht="27.75" customHeight="1" hidden="1">
      <c r="A240" s="1502" t="s">
        <v>492</v>
      </c>
      <c r="B240" s="1502"/>
      <c r="C240" s="405">
        <f>C223-C226-C227-C228</f>
        <v>0</v>
      </c>
      <c r="D240" s="405">
        <f aca="true" t="shared" si="60" ref="D240:L240">D223-D226-D227-D228</f>
        <v>0</v>
      </c>
      <c r="E240" s="405">
        <f t="shared" si="60"/>
        <v>0</v>
      </c>
      <c r="F240" s="405">
        <f t="shared" si="60"/>
        <v>0</v>
      </c>
      <c r="G240" s="405">
        <f t="shared" si="60"/>
        <v>0</v>
      </c>
      <c r="H240" s="405">
        <f t="shared" si="60"/>
        <v>0</v>
      </c>
      <c r="I240" s="405">
        <f t="shared" si="60"/>
        <v>0</v>
      </c>
      <c r="J240" s="405">
        <f t="shared" si="60"/>
        <v>0</v>
      </c>
      <c r="K240" s="405">
        <f t="shared" si="60"/>
        <v>0</v>
      </c>
      <c r="L240" s="405">
        <f t="shared" si="60"/>
        <v>0</v>
      </c>
      <c r="M240" s="411"/>
      <c r="N240" s="458"/>
      <c r="O240" s="458"/>
      <c r="P240" s="458"/>
    </row>
    <row r="241" spans="1:16" ht="17.25" hidden="1">
      <c r="A241" s="1497" t="s">
        <v>493</v>
      </c>
      <c r="B241" s="1497"/>
      <c r="C241" s="405">
        <f>C228-C229-C238</f>
        <v>0</v>
      </c>
      <c r="D241" s="405">
        <f aca="true" t="shared" si="61" ref="D241:L241">D228-D229-D238</f>
        <v>0</v>
      </c>
      <c r="E241" s="405">
        <f t="shared" si="61"/>
        <v>0</v>
      </c>
      <c r="F241" s="405">
        <f t="shared" si="61"/>
        <v>0</v>
      </c>
      <c r="G241" s="405">
        <f t="shared" si="61"/>
        <v>0</v>
      </c>
      <c r="H241" s="405">
        <f t="shared" si="61"/>
        <v>0</v>
      </c>
      <c r="I241" s="405">
        <f t="shared" si="61"/>
        <v>0</v>
      </c>
      <c r="J241" s="405">
        <f t="shared" si="61"/>
        <v>0</v>
      </c>
      <c r="K241" s="405">
        <f t="shared" si="61"/>
        <v>0</v>
      </c>
      <c r="L241" s="405">
        <f t="shared" si="61"/>
        <v>0</v>
      </c>
      <c r="M241" s="411"/>
      <c r="N241" s="458"/>
      <c r="O241" s="458"/>
      <c r="P241" s="458"/>
    </row>
    <row r="242" spans="1:16" ht="18.75" hidden="1">
      <c r="A242" s="443"/>
      <c r="B242" s="459" t="s">
        <v>512</v>
      </c>
      <c r="C242" s="459"/>
      <c r="D242" s="435"/>
      <c r="E242" s="435"/>
      <c r="F242" s="435"/>
      <c r="G242" s="1494" t="s">
        <v>512</v>
      </c>
      <c r="H242" s="1494"/>
      <c r="I242" s="1494"/>
      <c r="J242" s="1494"/>
      <c r="K242" s="1494"/>
      <c r="L242" s="1494"/>
      <c r="M242" s="446"/>
      <c r="N242" s="446"/>
      <c r="O242" s="446"/>
      <c r="P242" s="446"/>
    </row>
    <row r="243" spans="1:16" ht="18.75" hidden="1">
      <c r="A243" s="1495" t="s">
        <v>4</v>
      </c>
      <c r="B243" s="1495"/>
      <c r="C243" s="1495"/>
      <c r="D243" s="1495"/>
      <c r="E243" s="435"/>
      <c r="F243" s="435"/>
      <c r="G243" s="460"/>
      <c r="H243" s="1496" t="s">
        <v>513</v>
      </c>
      <c r="I243" s="1496"/>
      <c r="J243" s="1496"/>
      <c r="K243" s="1496"/>
      <c r="L243" s="1496"/>
      <c r="M243" s="446"/>
      <c r="N243" s="446"/>
      <c r="O243" s="446"/>
      <c r="P243" s="446"/>
    </row>
    <row r="244" ht="15" hidden="1"/>
    <row r="245" ht="15" hidden="1"/>
    <row r="246" ht="15" hidden="1"/>
    <row r="247" ht="98.25" customHeight="1" hidden="1"/>
    <row r="248" ht="15" hidden="1"/>
    <row r="249" ht="63.75" customHeight="1" hidden="1"/>
    <row r="250" ht="15" hidden="1"/>
    <row r="251" ht="15" hidden="1"/>
    <row r="252" spans="1:13" ht="16.5" hidden="1">
      <c r="A252" s="1520" t="s">
        <v>33</v>
      </c>
      <c r="B252" s="1521"/>
      <c r="C252" s="442"/>
      <c r="D252" s="1522" t="s">
        <v>79</v>
      </c>
      <c r="E252" s="1522"/>
      <c r="F252" s="1522"/>
      <c r="G252" s="1522"/>
      <c r="H252" s="1522"/>
      <c r="I252" s="1522"/>
      <c r="J252" s="1522"/>
      <c r="K252" s="1523"/>
      <c r="L252" s="1523"/>
      <c r="M252" s="446"/>
    </row>
    <row r="253" spans="1:13" ht="16.5" hidden="1">
      <c r="A253" s="1504" t="s">
        <v>339</v>
      </c>
      <c r="B253" s="1504"/>
      <c r="C253" s="1504"/>
      <c r="D253" s="1522" t="s">
        <v>214</v>
      </c>
      <c r="E253" s="1522"/>
      <c r="F253" s="1522"/>
      <c r="G253" s="1522"/>
      <c r="H253" s="1522"/>
      <c r="I253" s="1522"/>
      <c r="J253" s="1522"/>
      <c r="K253" s="1524" t="s">
        <v>504</v>
      </c>
      <c r="L253" s="1524"/>
      <c r="M253" s="443"/>
    </row>
    <row r="254" spans="1:13" ht="16.5" hidden="1">
      <c r="A254" s="1504" t="s">
        <v>340</v>
      </c>
      <c r="B254" s="1504"/>
      <c r="C254" s="408"/>
      <c r="D254" s="1525" t="s">
        <v>11</v>
      </c>
      <c r="E254" s="1525"/>
      <c r="F254" s="1525"/>
      <c r="G254" s="1525"/>
      <c r="H254" s="1525"/>
      <c r="I254" s="1525"/>
      <c r="J254" s="1525"/>
      <c r="K254" s="1523"/>
      <c r="L254" s="1523"/>
      <c r="M254" s="446"/>
    </row>
    <row r="255" spans="1:13" ht="15.75" hidden="1">
      <c r="A255" s="419" t="s">
        <v>119</v>
      </c>
      <c r="B255" s="419"/>
      <c r="C255" s="409"/>
      <c r="D255" s="447"/>
      <c r="E255" s="447"/>
      <c r="F255" s="448"/>
      <c r="G255" s="448"/>
      <c r="H255" s="448"/>
      <c r="I255" s="448"/>
      <c r="J255" s="448"/>
      <c r="K255" s="1503"/>
      <c r="L255" s="1503"/>
      <c r="M255" s="443"/>
    </row>
    <row r="256" spans="1:13" ht="15.75" hidden="1">
      <c r="A256" s="447"/>
      <c r="B256" s="447" t="s">
        <v>94</v>
      </c>
      <c r="C256" s="447"/>
      <c r="D256" s="447"/>
      <c r="E256" s="405">
        <v>122557</v>
      </c>
      <c r="F256" s="405"/>
      <c r="G256" s="405">
        <v>181987</v>
      </c>
      <c r="H256" s="405"/>
      <c r="I256" s="405">
        <v>16298</v>
      </c>
      <c r="J256" s="405"/>
      <c r="K256" s="405">
        <v>251785</v>
      </c>
      <c r="L256" s="405"/>
      <c r="M256" s="443"/>
    </row>
    <row r="257" spans="1:13" ht="15.75" hidden="1">
      <c r="A257" s="1124" t="s">
        <v>71</v>
      </c>
      <c r="B257" s="1125"/>
      <c r="C257" s="1505" t="s">
        <v>38</v>
      </c>
      <c r="D257" s="1511" t="s">
        <v>337</v>
      </c>
      <c r="E257" s="1511"/>
      <c r="F257" s="1511"/>
      <c r="G257" s="1511"/>
      <c r="H257" s="1511"/>
      <c r="I257" s="1511"/>
      <c r="J257" s="1511"/>
      <c r="K257" s="1511"/>
      <c r="L257" s="1511"/>
      <c r="M257" s="446"/>
    </row>
    <row r="258" spans="1:13" ht="15.75" hidden="1">
      <c r="A258" s="1126"/>
      <c r="B258" s="1127"/>
      <c r="C258" s="1505"/>
      <c r="D258" s="1512" t="s">
        <v>205</v>
      </c>
      <c r="E258" s="1513"/>
      <c r="F258" s="1513"/>
      <c r="G258" s="1513"/>
      <c r="H258" s="1513"/>
      <c r="I258" s="1513"/>
      <c r="J258" s="1514"/>
      <c r="K258" s="1515" t="s">
        <v>206</v>
      </c>
      <c r="L258" s="1515" t="s">
        <v>207</v>
      </c>
      <c r="M258" s="443"/>
    </row>
    <row r="259" spans="1:13" ht="15.75" hidden="1">
      <c r="A259" s="1126"/>
      <c r="B259" s="1127"/>
      <c r="C259" s="1505"/>
      <c r="D259" s="1506" t="s">
        <v>37</v>
      </c>
      <c r="E259" s="1508" t="s">
        <v>7</v>
      </c>
      <c r="F259" s="1509"/>
      <c r="G259" s="1509"/>
      <c r="H259" s="1509"/>
      <c r="I259" s="1509"/>
      <c r="J259" s="1510"/>
      <c r="K259" s="1516"/>
      <c r="L259" s="1518"/>
      <c r="M259" s="443"/>
    </row>
    <row r="260" spans="1:16" ht="15.75" hidden="1">
      <c r="A260" s="1526"/>
      <c r="B260" s="1527"/>
      <c r="C260" s="1505"/>
      <c r="D260" s="1506"/>
      <c r="E260" s="449" t="s">
        <v>208</v>
      </c>
      <c r="F260" s="449" t="s">
        <v>209</v>
      </c>
      <c r="G260" s="449" t="s">
        <v>210</v>
      </c>
      <c r="H260" s="449" t="s">
        <v>211</v>
      </c>
      <c r="I260" s="449" t="s">
        <v>341</v>
      </c>
      <c r="J260" s="449" t="s">
        <v>212</v>
      </c>
      <c r="K260" s="1517"/>
      <c r="L260" s="1519"/>
      <c r="M260" s="1499" t="s">
        <v>494</v>
      </c>
      <c r="N260" s="1499"/>
      <c r="O260" s="1499"/>
      <c r="P260" s="1499"/>
    </row>
    <row r="261" spans="1:16" ht="15" hidden="1">
      <c r="A261" s="1500" t="s">
        <v>6</v>
      </c>
      <c r="B261" s="1501"/>
      <c r="C261" s="450">
        <v>1</v>
      </c>
      <c r="D261" s="451">
        <v>2</v>
      </c>
      <c r="E261" s="450">
        <v>3</v>
      </c>
      <c r="F261" s="451">
        <v>4</v>
      </c>
      <c r="G261" s="450">
        <v>5</v>
      </c>
      <c r="H261" s="451">
        <v>6</v>
      </c>
      <c r="I261" s="450">
        <v>7</v>
      </c>
      <c r="J261" s="451">
        <v>8</v>
      </c>
      <c r="K261" s="450">
        <v>9</v>
      </c>
      <c r="L261" s="451">
        <v>10</v>
      </c>
      <c r="M261" s="452" t="s">
        <v>495</v>
      </c>
      <c r="N261" s="453" t="s">
        <v>498</v>
      </c>
      <c r="O261" s="453" t="s">
        <v>496</v>
      </c>
      <c r="P261" s="453" t="s">
        <v>497</v>
      </c>
    </row>
    <row r="262" spans="1:16" ht="24.75" customHeight="1" hidden="1">
      <c r="A262" s="412" t="s">
        <v>0</v>
      </c>
      <c r="B262" s="413" t="s">
        <v>131</v>
      </c>
      <c r="C262" s="402">
        <f>C263+C264</f>
        <v>14401463.6</v>
      </c>
      <c r="D262" s="402">
        <f aca="true" t="shared" si="62" ref="D262:L262">D263+D264</f>
        <v>614882.6</v>
      </c>
      <c r="E262" s="402">
        <f t="shared" si="62"/>
        <v>234185.6</v>
      </c>
      <c r="F262" s="402">
        <f t="shared" si="62"/>
        <v>0</v>
      </c>
      <c r="G262" s="402">
        <f t="shared" si="62"/>
        <v>184987</v>
      </c>
      <c r="H262" s="402">
        <f t="shared" si="62"/>
        <v>34168</v>
      </c>
      <c r="I262" s="402">
        <f t="shared" si="62"/>
        <v>10894</v>
      </c>
      <c r="J262" s="402">
        <f t="shared" si="62"/>
        <v>150648</v>
      </c>
      <c r="K262" s="402">
        <f t="shared" si="62"/>
        <v>13573329</v>
      </c>
      <c r="L262" s="402">
        <f t="shared" si="62"/>
        <v>213252</v>
      </c>
      <c r="M262" s="402" t="e">
        <f>'03'!#REF!+'04'!#REF!</f>
        <v>#REF!</v>
      </c>
      <c r="N262" s="402" t="e">
        <f>C262-M262</f>
        <v>#REF!</v>
      </c>
      <c r="O262" s="402" t="e">
        <f>#REF!</f>
        <v>#REF!</v>
      </c>
      <c r="P262" s="402" t="e">
        <f>C262-O262</f>
        <v>#REF!</v>
      </c>
    </row>
    <row r="263" spans="1:16" ht="24.75" customHeight="1" hidden="1">
      <c r="A263" s="415">
        <v>1</v>
      </c>
      <c r="B263" s="416" t="s">
        <v>132</v>
      </c>
      <c r="C263" s="402">
        <f>D263+K263+L263</f>
        <v>572626.6</v>
      </c>
      <c r="D263" s="402">
        <f>E263+F263+G263+H263+I263+J263</f>
        <v>320841.6</v>
      </c>
      <c r="E263" s="405">
        <v>117866.6</v>
      </c>
      <c r="F263" s="405">
        <v>0</v>
      </c>
      <c r="G263" s="405">
        <v>181987</v>
      </c>
      <c r="H263" s="405">
        <v>15098</v>
      </c>
      <c r="I263" s="405">
        <v>5890</v>
      </c>
      <c r="J263" s="405">
        <v>0</v>
      </c>
      <c r="K263" s="405">
        <v>197579</v>
      </c>
      <c r="L263" s="405">
        <v>54206</v>
      </c>
      <c r="M263" s="405" t="e">
        <f>'03'!#REF!+'04'!#REF!</f>
        <v>#REF!</v>
      </c>
      <c r="N263" s="405" t="e">
        <f aca="true" t="shared" si="63" ref="N263:N277">C263-M263</f>
        <v>#REF!</v>
      </c>
      <c r="O263" s="405" t="e">
        <f>#REF!</f>
        <v>#REF!</v>
      </c>
      <c r="P263" s="405" t="e">
        <f aca="true" t="shared" si="64" ref="P263:P277">C263-O263</f>
        <v>#REF!</v>
      </c>
    </row>
    <row r="264" spans="1:16" ht="24.75" customHeight="1" hidden="1">
      <c r="A264" s="415">
        <v>2</v>
      </c>
      <c r="B264" s="416" t="s">
        <v>133</v>
      </c>
      <c r="C264" s="402">
        <f>D264+K264+L264</f>
        <v>13828837</v>
      </c>
      <c r="D264" s="402">
        <f>E264+F264+G264+H264+I264+J264</f>
        <v>294041</v>
      </c>
      <c r="E264" s="405">
        <v>116319</v>
      </c>
      <c r="F264" s="405">
        <v>0</v>
      </c>
      <c r="G264" s="405">
        <v>3000</v>
      </c>
      <c r="H264" s="405">
        <v>19070</v>
      </c>
      <c r="I264" s="405">
        <v>5004</v>
      </c>
      <c r="J264" s="405">
        <v>150648</v>
      </c>
      <c r="K264" s="405">
        <v>13375750</v>
      </c>
      <c r="L264" s="405">
        <v>159046</v>
      </c>
      <c r="M264" s="405" t="e">
        <f>'03'!#REF!+'04'!#REF!</f>
        <v>#REF!</v>
      </c>
      <c r="N264" s="405" t="e">
        <f t="shared" si="63"/>
        <v>#REF!</v>
      </c>
      <c r="O264" s="405" t="e">
        <f>#REF!</f>
        <v>#REF!</v>
      </c>
      <c r="P264" s="405" t="e">
        <f t="shared" si="64"/>
        <v>#REF!</v>
      </c>
    </row>
    <row r="265" spans="1:16" ht="24.75" customHeight="1" hidden="1">
      <c r="A265" s="393" t="s">
        <v>1</v>
      </c>
      <c r="B265" s="394" t="s">
        <v>134</v>
      </c>
      <c r="C265" s="402">
        <f>D265+K265+L265</f>
        <v>0</v>
      </c>
      <c r="D265" s="402">
        <f>E265+F265+G265+H265+I265+J265</f>
        <v>0</v>
      </c>
      <c r="E265" s="405">
        <v>0</v>
      </c>
      <c r="F265" s="405">
        <v>0</v>
      </c>
      <c r="G265" s="405">
        <v>0</v>
      </c>
      <c r="H265" s="405">
        <v>0</v>
      </c>
      <c r="I265" s="405">
        <v>0</v>
      </c>
      <c r="J265" s="405">
        <v>0</v>
      </c>
      <c r="K265" s="405">
        <v>0</v>
      </c>
      <c r="L265" s="405">
        <v>0</v>
      </c>
      <c r="M265" s="405" t="e">
        <f>'03'!#REF!+'04'!#REF!</f>
        <v>#REF!</v>
      </c>
      <c r="N265" s="405" t="e">
        <f t="shared" si="63"/>
        <v>#REF!</v>
      </c>
      <c r="O265" s="405" t="e">
        <f>#REF!</f>
        <v>#REF!</v>
      </c>
      <c r="P265" s="405" t="e">
        <f t="shared" si="64"/>
        <v>#REF!</v>
      </c>
    </row>
    <row r="266" spans="1:16" ht="24.75" customHeight="1" hidden="1">
      <c r="A266" s="393" t="s">
        <v>9</v>
      </c>
      <c r="B266" s="394" t="s">
        <v>135</v>
      </c>
      <c r="C266" s="402">
        <f>D266+K266+L266</f>
        <v>0</v>
      </c>
      <c r="D266" s="402">
        <f>E266+F266+G266+H266+I266+J266</f>
        <v>0</v>
      </c>
      <c r="E266" s="405">
        <v>0</v>
      </c>
      <c r="F266" s="405">
        <v>0</v>
      </c>
      <c r="G266" s="405">
        <v>0</v>
      </c>
      <c r="H266" s="405">
        <v>0</v>
      </c>
      <c r="I266" s="405">
        <v>0</v>
      </c>
      <c r="J266" s="405">
        <v>0</v>
      </c>
      <c r="K266" s="405">
        <v>0</v>
      </c>
      <c r="L266" s="405">
        <v>0</v>
      </c>
      <c r="M266" s="405" t="e">
        <f>'03'!#REF!+'04'!#REF!</f>
        <v>#REF!</v>
      </c>
      <c r="N266" s="405" t="e">
        <f t="shared" si="63"/>
        <v>#REF!</v>
      </c>
      <c r="O266" s="405" t="e">
        <f>#REF!</f>
        <v>#REF!</v>
      </c>
      <c r="P266" s="405" t="e">
        <f t="shared" si="64"/>
        <v>#REF!</v>
      </c>
    </row>
    <row r="267" spans="1:16" ht="24.75" customHeight="1" hidden="1">
      <c r="A267" s="393" t="s">
        <v>136</v>
      </c>
      <c r="B267" s="394" t="s">
        <v>137</v>
      </c>
      <c r="C267" s="402">
        <f>C268+C277</f>
        <v>14401463.6</v>
      </c>
      <c r="D267" s="402">
        <f aca="true" t="shared" si="65" ref="D267:L267">D268+D277</f>
        <v>614882.6</v>
      </c>
      <c r="E267" s="402">
        <f t="shared" si="65"/>
        <v>234185.6</v>
      </c>
      <c r="F267" s="402">
        <f t="shared" si="65"/>
        <v>0</v>
      </c>
      <c r="G267" s="402">
        <f t="shared" si="65"/>
        <v>184987</v>
      </c>
      <c r="H267" s="402">
        <f t="shared" si="65"/>
        <v>34168</v>
      </c>
      <c r="I267" s="402">
        <f t="shared" si="65"/>
        <v>10894</v>
      </c>
      <c r="J267" s="402">
        <f t="shared" si="65"/>
        <v>150648</v>
      </c>
      <c r="K267" s="402">
        <f t="shared" si="65"/>
        <v>13573329</v>
      </c>
      <c r="L267" s="402">
        <f t="shared" si="65"/>
        <v>213252</v>
      </c>
      <c r="M267" s="402" t="e">
        <f>'03'!#REF!+'04'!#REF!</f>
        <v>#REF!</v>
      </c>
      <c r="N267" s="402" t="e">
        <f t="shared" si="63"/>
        <v>#REF!</v>
      </c>
      <c r="O267" s="402" t="e">
        <f>#REF!</f>
        <v>#REF!</v>
      </c>
      <c r="P267" s="402" t="e">
        <f t="shared" si="64"/>
        <v>#REF!</v>
      </c>
    </row>
    <row r="268" spans="1:16" ht="24.75" customHeight="1" hidden="1">
      <c r="A268" s="393" t="s">
        <v>52</v>
      </c>
      <c r="B268" s="417" t="s">
        <v>138</v>
      </c>
      <c r="C268" s="402">
        <f>SUM(C269:C276)</f>
        <v>14089737</v>
      </c>
      <c r="D268" s="402">
        <f aca="true" t="shared" si="66" ref="D268:L268">SUM(D269:D276)</f>
        <v>303156</v>
      </c>
      <c r="E268" s="402">
        <f t="shared" si="66"/>
        <v>125434</v>
      </c>
      <c r="F268" s="402">
        <f t="shared" si="66"/>
        <v>0</v>
      </c>
      <c r="G268" s="402">
        <f t="shared" si="66"/>
        <v>3000</v>
      </c>
      <c r="H268" s="402">
        <f t="shared" si="66"/>
        <v>19070</v>
      </c>
      <c r="I268" s="402">
        <f t="shared" si="66"/>
        <v>5004</v>
      </c>
      <c r="J268" s="402">
        <f t="shared" si="66"/>
        <v>150648</v>
      </c>
      <c r="K268" s="402">
        <f t="shared" si="66"/>
        <v>13573329</v>
      </c>
      <c r="L268" s="402">
        <f t="shared" si="66"/>
        <v>213252</v>
      </c>
      <c r="M268" s="402" t="e">
        <f>'03'!#REF!+'04'!#REF!</f>
        <v>#REF!</v>
      </c>
      <c r="N268" s="402" t="e">
        <f t="shared" si="63"/>
        <v>#REF!</v>
      </c>
      <c r="O268" s="402" t="e">
        <f>#REF!</f>
        <v>#REF!</v>
      </c>
      <c r="P268" s="402" t="e">
        <f t="shared" si="64"/>
        <v>#REF!</v>
      </c>
    </row>
    <row r="269" spans="1:16" ht="24.75" customHeight="1" hidden="1">
      <c r="A269" s="415" t="s">
        <v>54</v>
      </c>
      <c r="B269" s="416" t="s">
        <v>139</v>
      </c>
      <c r="C269" s="402">
        <f aca="true" t="shared" si="67" ref="C269:C277">D269+K269+L269</f>
        <v>185401</v>
      </c>
      <c r="D269" s="402">
        <f aca="true" t="shared" si="68" ref="D269:D277">E269+F269+G269+H269+I269+J269</f>
        <v>142000</v>
      </c>
      <c r="E269" s="405">
        <v>10002</v>
      </c>
      <c r="F269" s="405">
        <v>0</v>
      </c>
      <c r="G269" s="405">
        <v>0</v>
      </c>
      <c r="H269" s="405">
        <v>1500</v>
      </c>
      <c r="I269" s="405">
        <v>5004</v>
      </c>
      <c r="J269" s="405">
        <v>125494</v>
      </c>
      <c r="K269" s="405">
        <v>35000</v>
      </c>
      <c r="L269" s="405">
        <v>8401</v>
      </c>
      <c r="M269" s="405" t="e">
        <f>'03'!#REF!+'04'!#REF!</f>
        <v>#REF!</v>
      </c>
      <c r="N269" s="405" t="e">
        <f t="shared" si="63"/>
        <v>#REF!</v>
      </c>
      <c r="O269" s="405" t="e">
        <f>#REF!</f>
        <v>#REF!</v>
      </c>
      <c r="P269" s="405" t="e">
        <f t="shared" si="64"/>
        <v>#REF!</v>
      </c>
    </row>
    <row r="270" spans="1:16" ht="24.75" customHeight="1" hidden="1">
      <c r="A270" s="415" t="s">
        <v>55</v>
      </c>
      <c r="B270" s="416" t="s">
        <v>140</v>
      </c>
      <c r="C270" s="402">
        <f t="shared" si="67"/>
        <v>0</v>
      </c>
      <c r="D270" s="402">
        <f>E270+F270+G270+H270+I270+J270</f>
        <v>0</v>
      </c>
      <c r="E270" s="405">
        <v>0</v>
      </c>
      <c r="F270" s="405">
        <v>0</v>
      </c>
      <c r="G270" s="405">
        <v>0</v>
      </c>
      <c r="H270" s="405">
        <v>0</v>
      </c>
      <c r="I270" s="405">
        <v>0</v>
      </c>
      <c r="J270" s="405">
        <v>0</v>
      </c>
      <c r="K270" s="405">
        <v>0</v>
      </c>
      <c r="L270" s="405">
        <v>0</v>
      </c>
      <c r="M270" s="405" t="e">
        <f>'03'!#REF!+'04'!#REF!</f>
        <v>#REF!</v>
      </c>
      <c r="N270" s="405" t="e">
        <f t="shared" si="63"/>
        <v>#REF!</v>
      </c>
      <c r="O270" s="405" t="e">
        <f>#REF!</f>
        <v>#REF!</v>
      </c>
      <c r="P270" s="405" t="e">
        <f t="shared" si="64"/>
        <v>#REF!</v>
      </c>
    </row>
    <row r="271" spans="1:16" ht="24.75" customHeight="1" hidden="1">
      <c r="A271" s="415" t="s">
        <v>141</v>
      </c>
      <c r="B271" s="416" t="s">
        <v>201</v>
      </c>
      <c r="C271" s="402">
        <f t="shared" si="67"/>
        <v>0</v>
      </c>
      <c r="D271" s="402">
        <f t="shared" si="68"/>
        <v>0</v>
      </c>
      <c r="E271" s="405">
        <v>0</v>
      </c>
      <c r="F271" s="405">
        <v>0</v>
      </c>
      <c r="G271" s="405">
        <v>0</v>
      </c>
      <c r="H271" s="405">
        <v>0</v>
      </c>
      <c r="I271" s="405">
        <v>0</v>
      </c>
      <c r="J271" s="405">
        <v>0</v>
      </c>
      <c r="K271" s="405">
        <v>0</v>
      </c>
      <c r="L271" s="405">
        <v>0</v>
      </c>
      <c r="M271" s="405" t="e">
        <f>'03'!#REF!</f>
        <v>#REF!</v>
      </c>
      <c r="N271" s="405" t="e">
        <f t="shared" si="63"/>
        <v>#REF!</v>
      </c>
      <c r="O271" s="405" t="e">
        <f>#REF!</f>
        <v>#REF!</v>
      </c>
      <c r="P271" s="405" t="e">
        <f t="shared" si="64"/>
        <v>#REF!</v>
      </c>
    </row>
    <row r="272" spans="1:16" ht="24.75" customHeight="1" hidden="1">
      <c r="A272" s="415" t="s">
        <v>143</v>
      </c>
      <c r="B272" s="416" t="s">
        <v>142</v>
      </c>
      <c r="C272" s="402">
        <f t="shared" si="67"/>
        <v>13859195</v>
      </c>
      <c r="D272" s="402">
        <f t="shared" si="68"/>
        <v>161156</v>
      </c>
      <c r="E272" s="405">
        <v>115432</v>
      </c>
      <c r="F272" s="405">
        <v>0</v>
      </c>
      <c r="G272" s="405">
        <v>3000</v>
      </c>
      <c r="H272" s="405">
        <v>17570</v>
      </c>
      <c r="I272" s="405">
        <v>0</v>
      </c>
      <c r="J272" s="405">
        <v>25154</v>
      </c>
      <c r="K272" s="405">
        <v>13538329</v>
      </c>
      <c r="L272" s="405">
        <v>159710</v>
      </c>
      <c r="M272" s="405" t="e">
        <f>'03'!#REF!+'04'!#REF!</f>
        <v>#REF!</v>
      </c>
      <c r="N272" s="405" t="e">
        <f t="shared" si="63"/>
        <v>#REF!</v>
      </c>
      <c r="O272" s="405" t="e">
        <f>#REF!</f>
        <v>#REF!</v>
      </c>
      <c r="P272" s="405" t="e">
        <f t="shared" si="64"/>
        <v>#REF!</v>
      </c>
    </row>
    <row r="273" spans="1:16" ht="24.75" customHeight="1" hidden="1">
      <c r="A273" s="415" t="s">
        <v>145</v>
      </c>
      <c r="B273" s="416" t="s">
        <v>144</v>
      </c>
      <c r="C273" s="402">
        <f t="shared" si="67"/>
        <v>0</v>
      </c>
      <c r="D273" s="402">
        <f t="shared" si="68"/>
        <v>0</v>
      </c>
      <c r="E273" s="405">
        <v>0</v>
      </c>
      <c r="F273" s="405">
        <v>0</v>
      </c>
      <c r="G273" s="405">
        <v>0</v>
      </c>
      <c r="H273" s="405">
        <v>0</v>
      </c>
      <c r="I273" s="405">
        <v>0</v>
      </c>
      <c r="J273" s="405">
        <v>0</v>
      </c>
      <c r="K273" s="405">
        <v>0</v>
      </c>
      <c r="L273" s="405">
        <v>0</v>
      </c>
      <c r="M273" s="405" t="e">
        <f>'03'!#REF!+'04'!#REF!</f>
        <v>#REF!</v>
      </c>
      <c r="N273" s="405" t="e">
        <f t="shared" si="63"/>
        <v>#REF!</v>
      </c>
      <c r="O273" s="405" t="e">
        <f>#REF!</f>
        <v>#REF!</v>
      </c>
      <c r="P273" s="405" t="e">
        <f t="shared" si="64"/>
        <v>#REF!</v>
      </c>
    </row>
    <row r="274" spans="1:16" ht="24.75" customHeight="1" hidden="1">
      <c r="A274" s="415" t="s">
        <v>147</v>
      </c>
      <c r="B274" s="416" t="s">
        <v>146</v>
      </c>
      <c r="C274" s="402">
        <f t="shared" si="67"/>
        <v>0</v>
      </c>
      <c r="D274" s="402">
        <f t="shared" si="68"/>
        <v>0</v>
      </c>
      <c r="E274" s="405">
        <v>0</v>
      </c>
      <c r="F274" s="405">
        <v>0</v>
      </c>
      <c r="G274" s="405">
        <v>0</v>
      </c>
      <c r="H274" s="405">
        <v>0</v>
      </c>
      <c r="I274" s="405">
        <v>0</v>
      </c>
      <c r="J274" s="405">
        <v>0</v>
      </c>
      <c r="K274" s="405">
        <v>0</v>
      </c>
      <c r="L274" s="405">
        <v>0</v>
      </c>
      <c r="M274" s="405" t="e">
        <f>'03'!#REF!+'04'!#REF!</f>
        <v>#REF!</v>
      </c>
      <c r="N274" s="405" t="e">
        <f t="shared" si="63"/>
        <v>#REF!</v>
      </c>
      <c r="O274" s="405" t="e">
        <f>#REF!</f>
        <v>#REF!</v>
      </c>
      <c r="P274" s="405" t="e">
        <f t="shared" si="64"/>
        <v>#REF!</v>
      </c>
    </row>
    <row r="275" spans="1:16" ht="24.75" customHeight="1" hidden="1">
      <c r="A275" s="415" t="s">
        <v>149</v>
      </c>
      <c r="B275" s="418" t="s">
        <v>148</v>
      </c>
      <c r="C275" s="402">
        <f t="shared" si="67"/>
        <v>0</v>
      </c>
      <c r="D275" s="402">
        <f t="shared" si="68"/>
        <v>0</v>
      </c>
      <c r="E275" s="405">
        <v>0</v>
      </c>
      <c r="F275" s="405">
        <v>0</v>
      </c>
      <c r="G275" s="405">
        <v>0</v>
      </c>
      <c r="H275" s="405">
        <v>0</v>
      </c>
      <c r="I275" s="405">
        <v>0</v>
      </c>
      <c r="J275" s="405">
        <v>0</v>
      </c>
      <c r="K275" s="405">
        <v>0</v>
      </c>
      <c r="L275" s="405">
        <v>0</v>
      </c>
      <c r="M275" s="405" t="e">
        <f>'03'!#REF!+'04'!#REF!</f>
        <v>#REF!</v>
      </c>
      <c r="N275" s="405" t="e">
        <f t="shared" si="63"/>
        <v>#REF!</v>
      </c>
      <c r="O275" s="405" t="e">
        <f>#REF!</f>
        <v>#REF!</v>
      </c>
      <c r="P275" s="405" t="e">
        <f t="shared" si="64"/>
        <v>#REF!</v>
      </c>
    </row>
    <row r="276" spans="1:16" ht="24.75" customHeight="1" hidden="1">
      <c r="A276" s="415" t="s">
        <v>185</v>
      </c>
      <c r="B276" s="416" t="s">
        <v>150</v>
      </c>
      <c r="C276" s="402">
        <f t="shared" si="67"/>
        <v>45141</v>
      </c>
      <c r="D276" s="402">
        <f t="shared" si="68"/>
        <v>0</v>
      </c>
      <c r="E276" s="405">
        <v>0</v>
      </c>
      <c r="F276" s="405">
        <v>0</v>
      </c>
      <c r="G276" s="405">
        <v>0</v>
      </c>
      <c r="H276" s="405">
        <v>0</v>
      </c>
      <c r="I276" s="405">
        <v>0</v>
      </c>
      <c r="J276" s="405">
        <v>0</v>
      </c>
      <c r="K276" s="405">
        <v>0</v>
      </c>
      <c r="L276" s="405">
        <v>45141</v>
      </c>
      <c r="M276" s="405" t="e">
        <f>'03'!#REF!+'04'!#REF!</f>
        <v>#REF!</v>
      </c>
      <c r="N276" s="405" t="e">
        <f t="shared" si="63"/>
        <v>#REF!</v>
      </c>
      <c r="O276" s="405" t="e">
        <f>#REF!</f>
        <v>#REF!</v>
      </c>
      <c r="P276" s="405" t="e">
        <f t="shared" si="64"/>
        <v>#REF!</v>
      </c>
    </row>
    <row r="277" spans="1:16" ht="24.75" customHeight="1" hidden="1">
      <c r="A277" s="393" t="s">
        <v>53</v>
      </c>
      <c r="B277" s="394" t="s">
        <v>151</v>
      </c>
      <c r="C277" s="402">
        <f t="shared" si="67"/>
        <v>311726.6</v>
      </c>
      <c r="D277" s="402">
        <f t="shared" si="68"/>
        <v>311726.6</v>
      </c>
      <c r="E277" s="405">
        <v>108751.6</v>
      </c>
      <c r="F277" s="405">
        <v>0</v>
      </c>
      <c r="G277" s="405">
        <v>181987</v>
      </c>
      <c r="H277" s="405">
        <v>15098</v>
      </c>
      <c r="I277" s="405">
        <v>5890</v>
      </c>
      <c r="J277" s="405">
        <v>0</v>
      </c>
      <c r="K277" s="405">
        <v>0</v>
      </c>
      <c r="L277" s="405">
        <v>0</v>
      </c>
      <c r="M277" s="402" t="e">
        <f>'03'!#REF!+'04'!#REF!</f>
        <v>#REF!</v>
      </c>
      <c r="N277" s="402" t="e">
        <f t="shared" si="63"/>
        <v>#REF!</v>
      </c>
      <c r="O277" s="402" t="e">
        <f>#REF!</f>
        <v>#REF!</v>
      </c>
      <c r="P277" s="402" t="e">
        <f t="shared" si="64"/>
        <v>#REF!</v>
      </c>
    </row>
    <row r="278" spans="1:16" ht="24.75" customHeight="1" hidden="1">
      <c r="A278" s="434" t="s">
        <v>76</v>
      </c>
      <c r="B278" s="457" t="s">
        <v>213</v>
      </c>
      <c r="C278" s="441">
        <f>(C269+C270+C271)/C268</f>
        <v>0.013158584862158889</v>
      </c>
      <c r="D278" s="395">
        <f aca="true" t="shared" si="69" ref="D278:L278">(D269+D270+D271)/D268</f>
        <v>0.468405705313436</v>
      </c>
      <c r="E278" s="407">
        <f t="shared" si="69"/>
        <v>0.0797391456861776</v>
      </c>
      <c r="F278" s="407" t="e">
        <f t="shared" si="69"/>
        <v>#DIV/0!</v>
      </c>
      <c r="G278" s="407">
        <f t="shared" si="69"/>
        <v>0</v>
      </c>
      <c r="H278" s="407">
        <f t="shared" si="69"/>
        <v>0.07865757734661773</v>
      </c>
      <c r="I278" s="407">
        <f t="shared" si="69"/>
        <v>1</v>
      </c>
      <c r="J278" s="407">
        <f t="shared" si="69"/>
        <v>0.8330279857681483</v>
      </c>
      <c r="K278" s="407">
        <f t="shared" si="69"/>
        <v>0.002578586284912124</v>
      </c>
      <c r="L278" s="407">
        <f t="shared" si="69"/>
        <v>0.03939470673194155</v>
      </c>
      <c r="M278" s="411"/>
      <c r="N278" s="458"/>
      <c r="O278" s="458"/>
      <c r="P278" s="458"/>
    </row>
    <row r="279" spans="1:16" ht="17.25" hidden="1">
      <c r="A279" s="1502" t="s">
        <v>492</v>
      </c>
      <c r="B279" s="1502"/>
      <c r="C279" s="405">
        <f>C262-C265-C266-C267</f>
        <v>0</v>
      </c>
      <c r="D279" s="405">
        <f aca="true" t="shared" si="70" ref="D279:L279">D262-D265-D266-D267</f>
        <v>0</v>
      </c>
      <c r="E279" s="405">
        <f t="shared" si="70"/>
        <v>0</v>
      </c>
      <c r="F279" s="405">
        <f t="shared" si="70"/>
        <v>0</v>
      </c>
      <c r="G279" s="405">
        <f t="shared" si="70"/>
        <v>0</v>
      </c>
      <c r="H279" s="405">
        <f t="shared" si="70"/>
        <v>0</v>
      </c>
      <c r="I279" s="405">
        <f t="shared" si="70"/>
        <v>0</v>
      </c>
      <c r="J279" s="405">
        <f t="shared" si="70"/>
        <v>0</v>
      </c>
      <c r="K279" s="405">
        <f t="shared" si="70"/>
        <v>0</v>
      </c>
      <c r="L279" s="405">
        <f t="shared" si="70"/>
        <v>0</v>
      </c>
      <c r="M279" s="411"/>
      <c r="N279" s="458"/>
      <c r="O279" s="458"/>
      <c r="P279" s="458"/>
    </row>
    <row r="280" spans="1:16" ht="17.25" hidden="1">
      <c r="A280" s="1497" t="s">
        <v>493</v>
      </c>
      <c r="B280" s="1497"/>
      <c r="C280" s="405">
        <f>C267-C268-C277</f>
        <v>0</v>
      </c>
      <c r="D280" s="405">
        <f aca="true" t="shared" si="71" ref="D280:L280">D267-D268-D277</f>
        <v>0</v>
      </c>
      <c r="E280" s="405">
        <f t="shared" si="71"/>
        <v>0</v>
      </c>
      <c r="F280" s="405">
        <f t="shared" si="71"/>
        <v>0</v>
      </c>
      <c r="G280" s="405">
        <f t="shared" si="71"/>
        <v>0</v>
      </c>
      <c r="H280" s="405">
        <f t="shared" si="71"/>
        <v>0</v>
      </c>
      <c r="I280" s="405">
        <f t="shared" si="71"/>
        <v>0</v>
      </c>
      <c r="J280" s="405">
        <f t="shared" si="71"/>
        <v>0</v>
      </c>
      <c r="K280" s="405">
        <f t="shared" si="71"/>
        <v>0</v>
      </c>
      <c r="L280" s="405">
        <f t="shared" si="71"/>
        <v>0</v>
      </c>
      <c r="M280" s="411"/>
      <c r="N280" s="458"/>
      <c r="O280" s="458"/>
      <c r="P280" s="458"/>
    </row>
    <row r="281" spans="1:16" ht="18.75" hidden="1">
      <c r="A281" s="443"/>
      <c r="B281" s="459" t="s">
        <v>512</v>
      </c>
      <c r="C281" s="459"/>
      <c r="D281" s="435"/>
      <c r="E281" s="435"/>
      <c r="F281" s="435"/>
      <c r="G281" s="1494" t="s">
        <v>512</v>
      </c>
      <c r="H281" s="1494"/>
      <c r="I281" s="1494"/>
      <c r="J281" s="1494"/>
      <c r="K281" s="1494"/>
      <c r="L281" s="1494"/>
      <c r="M281" s="446"/>
      <c r="N281" s="446"/>
      <c r="O281" s="446"/>
      <c r="P281" s="446"/>
    </row>
    <row r="282" spans="1:16" ht="18.75" hidden="1">
      <c r="A282" s="1495" t="s">
        <v>4</v>
      </c>
      <c r="B282" s="1495"/>
      <c r="C282" s="1495"/>
      <c r="D282" s="1495"/>
      <c r="E282" s="435"/>
      <c r="F282" s="435"/>
      <c r="G282" s="460"/>
      <c r="H282" s="1496" t="s">
        <v>513</v>
      </c>
      <c r="I282" s="1496"/>
      <c r="J282" s="1496"/>
      <c r="K282" s="1496"/>
      <c r="L282" s="1496"/>
      <c r="M282" s="446"/>
      <c r="N282" s="446"/>
      <c r="O282" s="446"/>
      <c r="P282" s="446"/>
    </row>
    <row r="283" ht="15" hidden="1"/>
    <row r="284" ht="15" hidden="1"/>
    <row r="285" ht="15" hidden="1"/>
    <row r="286" ht="15" hidden="1"/>
    <row r="287" ht="15" hidden="1"/>
    <row r="288" ht="15" hidden="1"/>
    <row r="289" ht="15" hidden="1"/>
    <row r="290" ht="15" hidden="1"/>
    <row r="291" ht="15" hidden="1"/>
    <row r="292" ht="15" hidden="1"/>
    <row r="293" ht="15" hidden="1"/>
    <row r="294" spans="1:13" ht="16.5" hidden="1">
      <c r="A294" s="1520" t="s">
        <v>33</v>
      </c>
      <c r="B294" s="1521"/>
      <c r="C294" s="442"/>
      <c r="D294" s="1522" t="s">
        <v>79</v>
      </c>
      <c r="E294" s="1522"/>
      <c r="F294" s="1522"/>
      <c r="G294" s="1522"/>
      <c r="H294" s="1522"/>
      <c r="I294" s="1522"/>
      <c r="J294" s="1522"/>
      <c r="K294" s="1523"/>
      <c r="L294" s="1523"/>
      <c r="M294" s="446"/>
    </row>
    <row r="295" spans="1:13" ht="16.5" hidden="1">
      <c r="A295" s="1504" t="s">
        <v>339</v>
      </c>
      <c r="B295" s="1504"/>
      <c r="C295" s="1504"/>
      <c r="D295" s="1522" t="s">
        <v>214</v>
      </c>
      <c r="E295" s="1522"/>
      <c r="F295" s="1522"/>
      <c r="G295" s="1522"/>
      <c r="H295" s="1522"/>
      <c r="I295" s="1522"/>
      <c r="J295" s="1522"/>
      <c r="K295" s="1524" t="s">
        <v>505</v>
      </c>
      <c r="L295" s="1524"/>
      <c r="M295" s="443"/>
    </row>
    <row r="296" spans="1:13" ht="16.5" hidden="1">
      <c r="A296" s="1504" t="s">
        <v>340</v>
      </c>
      <c r="B296" s="1504"/>
      <c r="C296" s="408"/>
      <c r="D296" s="1525" t="s">
        <v>11</v>
      </c>
      <c r="E296" s="1525"/>
      <c r="F296" s="1525"/>
      <c r="G296" s="1525"/>
      <c r="H296" s="1525"/>
      <c r="I296" s="1525"/>
      <c r="J296" s="1525"/>
      <c r="K296" s="1523"/>
      <c r="L296" s="1523"/>
      <c r="M296" s="446"/>
    </row>
    <row r="297" spans="1:13" ht="15.75" hidden="1">
      <c r="A297" s="419" t="s">
        <v>119</v>
      </c>
      <c r="B297" s="419"/>
      <c r="C297" s="409"/>
      <c r="D297" s="447"/>
      <c r="E297" s="447"/>
      <c r="F297" s="448"/>
      <c r="G297" s="448"/>
      <c r="H297" s="448"/>
      <c r="I297" s="448"/>
      <c r="J297" s="448"/>
      <c r="K297" s="1503"/>
      <c r="L297" s="1503"/>
      <c r="M297" s="443"/>
    </row>
    <row r="298" spans="1:13" ht="15.75" hidden="1">
      <c r="A298" s="447"/>
      <c r="B298" s="447" t="s">
        <v>94</v>
      </c>
      <c r="C298" s="447"/>
      <c r="D298" s="447"/>
      <c r="E298" s="447"/>
      <c r="F298" s="447"/>
      <c r="G298" s="447"/>
      <c r="H298" s="447"/>
      <c r="I298" s="447"/>
      <c r="J298" s="447"/>
      <c r="K298" s="1507"/>
      <c r="L298" s="1507"/>
      <c r="M298" s="443"/>
    </row>
    <row r="299" spans="1:13" ht="15.75" hidden="1">
      <c r="A299" s="1124" t="s">
        <v>71</v>
      </c>
      <c r="B299" s="1125"/>
      <c r="C299" s="1505" t="s">
        <v>38</v>
      </c>
      <c r="D299" s="1511" t="s">
        <v>337</v>
      </c>
      <c r="E299" s="1511"/>
      <c r="F299" s="1511"/>
      <c r="G299" s="1511"/>
      <c r="H299" s="1511"/>
      <c r="I299" s="1511"/>
      <c r="J299" s="1511"/>
      <c r="K299" s="1511"/>
      <c r="L299" s="1511"/>
      <c r="M299" s="446"/>
    </row>
    <row r="300" spans="1:13" ht="15.75" hidden="1">
      <c r="A300" s="1126"/>
      <c r="B300" s="1127"/>
      <c r="C300" s="1505"/>
      <c r="D300" s="1512" t="s">
        <v>205</v>
      </c>
      <c r="E300" s="1513"/>
      <c r="F300" s="1513"/>
      <c r="G300" s="1513"/>
      <c r="H300" s="1513"/>
      <c r="I300" s="1513"/>
      <c r="J300" s="1514"/>
      <c r="K300" s="1515" t="s">
        <v>206</v>
      </c>
      <c r="L300" s="1515" t="s">
        <v>207</v>
      </c>
      <c r="M300" s="443"/>
    </row>
    <row r="301" spans="1:13" ht="15.75" hidden="1">
      <c r="A301" s="1126"/>
      <c r="B301" s="1127"/>
      <c r="C301" s="1505"/>
      <c r="D301" s="1506" t="s">
        <v>37</v>
      </c>
      <c r="E301" s="1508" t="s">
        <v>7</v>
      </c>
      <c r="F301" s="1509"/>
      <c r="G301" s="1509"/>
      <c r="H301" s="1509"/>
      <c r="I301" s="1509"/>
      <c r="J301" s="1510"/>
      <c r="K301" s="1516"/>
      <c r="L301" s="1518"/>
      <c r="M301" s="443"/>
    </row>
    <row r="302" spans="1:16" ht="15.75" hidden="1">
      <c r="A302" s="1526"/>
      <c r="B302" s="1527"/>
      <c r="C302" s="1505"/>
      <c r="D302" s="1506"/>
      <c r="E302" s="449" t="s">
        <v>208</v>
      </c>
      <c r="F302" s="449" t="s">
        <v>209</v>
      </c>
      <c r="G302" s="449" t="s">
        <v>210</v>
      </c>
      <c r="H302" s="449" t="s">
        <v>211</v>
      </c>
      <c r="I302" s="449" t="s">
        <v>341</v>
      </c>
      <c r="J302" s="449" t="s">
        <v>212</v>
      </c>
      <c r="K302" s="1517"/>
      <c r="L302" s="1519"/>
      <c r="M302" s="1499" t="s">
        <v>494</v>
      </c>
      <c r="N302" s="1499"/>
      <c r="O302" s="1499"/>
      <c r="P302" s="1499"/>
    </row>
    <row r="303" spans="1:16" ht="15" hidden="1">
      <c r="A303" s="1500" t="s">
        <v>6</v>
      </c>
      <c r="B303" s="1501"/>
      <c r="C303" s="450">
        <v>1</v>
      </c>
      <c r="D303" s="451">
        <v>2</v>
      </c>
      <c r="E303" s="450">
        <v>3</v>
      </c>
      <c r="F303" s="451">
        <v>4</v>
      </c>
      <c r="G303" s="450">
        <v>5</v>
      </c>
      <c r="H303" s="451">
        <v>6</v>
      </c>
      <c r="I303" s="450">
        <v>7</v>
      </c>
      <c r="J303" s="451">
        <v>8</v>
      </c>
      <c r="K303" s="450">
        <v>9</v>
      </c>
      <c r="L303" s="451">
        <v>10</v>
      </c>
      <c r="M303" s="452" t="s">
        <v>495</v>
      </c>
      <c r="N303" s="453" t="s">
        <v>498</v>
      </c>
      <c r="O303" s="453" t="s">
        <v>496</v>
      </c>
      <c r="P303" s="453" t="s">
        <v>497</v>
      </c>
    </row>
    <row r="304" spans="1:16" ht="24.75" customHeight="1" hidden="1">
      <c r="A304" s="412" t="s">
        <v>0</v>
      </c>
      <c r="B304" s="413" t="s">
        <v>131</v>
      </c>
      <c r="C304" s="402">
        <f>C305+C306</f>
        <v>394761</v>
      </c>
      <c r="D304" s="402">
        <f aca="true" t="shared" si="72" ref="D304:L304">D305+D306</f>
        <v>89648</v>
      </c>
      <c r="E304" s="402">
        <f t="shared" si="72"/>
        <v>48513</v>
      </c>
      <c r="F304" s="402">
        <f t="shared" si="72"/>
        <v>0</v>
      </c>
      <c r="G304" s="402">
        <f t="shared" si="72"/>
        <v>34900</v>
      </c>
      <c r="H304" s="402">
        <f t="shared" si="72"/>
        <v>200</v>
      </c>
      <c r="I304" s="402">
        <f t="shared" si="72"/>
        <v>0</v>
      </c>
      <c r="J304" s="402">
        <f t="shared" si="72"/>
        <v>6035</v>
      </c>
      <c r="K304" s="402">
        <f t="shared" si="72"/>
        <v>0</v>
      </c>
      <c r="L304" s="402">
        <f t="shared" si="72"/>
        <v>305113</v>
      </c>
      <c r="M304" s="402" t="e">
        <f>'03'!#REF!+'04'!#REF!</f>
        <v>#REF!</v>
      </c>
      <c r="N304" s="402" t="e">
        <f>C304-M304</f>
        <v>#REF!</v>
      </c>
      <c r="O304" s="402" t="e">
        <f>#REF!</f>
        <v>#REF!</v>
      </c>
      <c r="P304" s="402" t="e">
        <f>C304-O304</f>
        <v>#REF!</v>
      </c>
    </row>
    <row r="305" spans="1:16" ht="24.75" customHeight="1" hidden="1">
      <c r="A305" s="415">
        <v>1</v>
      </c>
      <c r="B305" s="416" t="s">
        <v>132</v>
      </c>
      <c r="C305" s="402">
        <f>D305+K305+L305</f>
        <v>139828</v>
      </c>
      <c r="D305" s="402">
        <f>E305+F305+G305+H305+I305+J305</f>
        <v>48342</v>
      </c>
      <c r="E305" s="405">
        <v>28442</v>
      </c>
      <c r="F305" s="405"/>
      <c r="G305" s="405">
        <v>19900</v>
      </c>
      <c r="H305" s="405"/>
      <c r="I305" s="405"/>
      <c r="J305" s="405"/>
      <c r="K305" s="405"/>
      <c r="L305" s="405">
        <v>91486</v>
      </c>
      <c r="M305" s="405" t="e">
        <f>'03'!#REF!+'04'!#REF!</f>
        <v>#REF!</v>
      </c>
      <c r="N305" s="405" t="e">
        <f aca="true" t="shared" si="73" ref="N305:N319">C305-M305</f>
        <v>#REF!</v>
      </c>
      <c r="O305" s="405" t="e">
        <f>#REF!</f>
        <v>#REF!</v>
      </c>
      <c r="P305" s="405" t="e">
        <f aca="true" t="shared" si="74" ref="P305:P319">C305-O305</f>
        <v>#REF!</v>
      </c>
    </row>
    <row r="306" spans="1:16" ht="24.75" customHeight="1" hidden="1">
      <c r="A306" s="415">
        <v>2</v>
      </c>
      <c r="B306" s="416" t="s">
        <v>133</v>
      </c>
      <c r="C306" s="402">
        <f>D306+K306+L306</f>
        <v>254933</v>
      </c>
      <c r="D306" s="402">
        <f>E306+F306+G306+H306+I306+J306</f>
        <v>41306</v>
      </c>
      <c r="E306" s="405">
        <v>20071</v>
      </c>
      <c r="F306" s="405">
        <v>0</v>
      </c>
      <c r="G306" s="405">
        <v>15000</v>
      </c>
      <c r="H306" s="405">
        <v>200</v>
      </c>
      <c r="I306" s="405">
        <v>0</v>
      </c>
      <c r="J306" s="405">
        <v>6035</v>
      </c>
      <c r="K306" s="405">
        <v>0</v>
      </c>
      <c r="L306" s="405">
        <v>213627</v>
      </c>
      <c r="M306" s="405" t="e">
        <f>'03'!#REF!+'04'!#REF!</f>
        <v>#REF!</v>
      </c>
      <c r="N306" s="405" t="e">
        <f t="shared" si="73"/>
        <v>#REF!</v>
      </c>
      <c r="O306" s="405" t="e">
        <f>#REF!</f>
        <v>#REF!</v>
      </c>
      <c r="P306" s="405" t="e">
        <f t="shared" si="74"/>
        <v>#REF!</v>
      </c>
    </row>
    <row r="307" spans="1:16" ht="24.75" customHeight="1" hidden="1">
      <c r="A307" s="393" t="s">
        <v>1</v>
      </c>
      <c r="B307" s="394" t="s">
        <v>134</v>
      </c>
      <c r="C307" s="402">
        <f>D307+K307+L307</f>
        <v>0</v>
      </c>
      <c r="D307" s="402">
        <f>E307+F307+G307+H307+I307+J307</f>
        <v>0</v>
      </c>
      <c r="E307" s="405">
        <v>0</v>
      </c>
      <c r="F307" s="405">
        <v>0</v>
      </c>
      <c r="G307" s="405">
        <v>0</v>
      </c>
      <c r="H307" s="405">
        <v>0</v>
      </c>
      <c r="I307" s="405">
        <v>0</v>
      </c>
      <c r="J307" s="405">
        <v>0</v>
      </c>
      <c r="K307" s="405">
        <v>0</v>
      </c>
      <c r="L307" s="405">
        <v>0</v>
      </c>
      <c r="M307" s="405" t="e">
        <f>'03'!#REF!+'04'!#REF!</f>
        <v>#REF!</v>
      </c>
      <c r="N307" s="405" t="e">
        <f t="shared" si="73"/>
        <v>#REF!</v>
      </c>
      <c r="O307" s="405" t="e">
        <f>#REF!</f>
        <v>#REF!</v>
      </c>
      <c r="P307" s="405" t="e">
        <f t="shared" si="74"/>
        <v>#REF!</v>
      </c>
    </row>
    <row r="308" spans="1:16" ht="24.75" customHeight="1" hidden="1">
      <c r="A308" s="393" t="s">
        <v>9</v>
      </c>
      <c r="B308" s="394" t="s">
        <v>135</v>
      </c>
      <c r="C308" s="402">
        <f>D308+K308+L308</f>
        <v>0</v>
      </c>
      <c r="D308" s="402">
        <f>E308+F308+G308+H308+I308+J308</f>
        <v>0</v>
      </c>
      <c r="E308" s="405">
        <v>0</v>
      </c>
      <c r="F308" s="405">
        <v>0</v>
      </c>
      <c r="G308" s="405">
        <v>0</v>
      </c>
      <c r="H308" s="405">
        <v>0</v>
      </c>
      <c r="I308" s="405">
        <v>0</v>
      </c>
      <c r="J308" s="405">
        <v>0</v>
      </c>
      <c r="K308" s="405">
        <v>0</v>
      </c>
      <c r="L308" s="405">
        <v>0</v>
      </c>
      <c r="M308" s="405" t="e">
        <f>'03'!#REF!+'04'!#REF!</f>
        <v>#REF!</v>
      </c>
      <c r="N308" s="405" t="e">
        <f t="shared" si="73"/>
        <v>#REF!</v>
      </c>
      <c r="O308" s="405" t="e">
        <f>#REF!</f>
        <v>#REF!</v>
      </c>
      <c r="P308" s="405" t="e">
        <f t="shared" si="74"/>
        <v>#REF!</v>
      </c>
    </row>
    <row r="309" spans="1:16" ht="24.75" customHeight="1" hidden="1">
      <c r="A309" s="393" t="s">
        <v>136</v>
      </c>
      <c r="B309" s="394" t="s">
        <v>137</v>
      </c>
      <c r="C309" s="402">
        <f>C310+C319</f>
        <v>394761</v>
      </c>
      <c r="D309" s="402">
        <f aca="true" t="shared" si="75" ref="D309:L309">D310+D319</f>
        <v>89648</v>
      </c>
      <c r="E309" s="402">
        <f t="shared" si="75"/>
        <v>48513</v>
      </c>
      <c r="F309" s="402">
        <f t="shared" si="75"/>
        <v>0</v>
      </c>
      <c r="G309" s="402">
        <f t="shared" si="75"/>
        <v>34900</v>
      </c>
      <c r="H309" s="402">
        <f t="shared" si="75"/>
        <v>200</v>
      </c>
      <c r="I309" s="402">
        <f t="shared" si="75"/>
        <v>0</v>
      </c>
      <c r="J309" s="402">
        <f t="shared" si="75"/>
        <v>6035</v>
      </c>
      <c r="K309" s="402">
        <f t="shared" si="75"/>
        <v>0</v>
      </c>
      <c r="L309" s="402">
        <f t="shared" si="75"/>
        <v>305113</v>
      </c>
      <c r="M309" s="402" t="e">
        <f>'03'!#REF!+'04'!#REF!</f>
        <v>#REF!</v>
      </c>
      <c r="N309" s="402" t="e">
        <f t="shared" si="73"/>
        <v>#REF!</v>
      </c>
      <c r="O309" s="402" t="e">
        <f>#REF!</f>
        <v>#REF!</v>
      </c>
      <c r="P309" s="402" t="e">
        <f t="shared" si="74"/>
        <v>#REF!</v>
      </c>
    </row>
    <row r="310" spans="1:16" ht="24.75" customHeight="1" hidden="1">
      <c r="A310" s="393" t="s">
        <v>52</v>
      </c>
      <c r="B310" s="417" t="s">
        <v>138</v>
      </c>
      <c r="C310" s="402">
        <f>SUM(C311:C318)</f>
        <v>346419</v>
      </c>
      <c r="D310" s="402">
        <f aca="true" t="shared" si="76" ref="D310:L310">SUM(D311:D318)</f>
        <v>41306</v>
      </c>
      <c r="E310" s="402">
        <f t="shared" si="76"/>
        <v>20071</v>
      </c>
      <c r="F310" s="402">
        <f t="shared" si="76"/>
        <v>0</v>
      </c>
      <c r="G310" s="402">
        <f t="shared" si="76"/>
        <v>15000</v>
      </c>
      <c r="H310" s="402">
        <f t="shared" si="76"/>
        <v>200</v>
      </c>
      <c r="I310" s="402">
        <f t="shared" si="76"/>
        <v>0</v>
      </c>
      <c r="J310" s="402">
        <f t="shared" si="76"/>
        <v>6035</v>
      </c>
      <c r="K310" s="402">
        <f t="shared" si="76"/>
        <v>0</v>
      </c>
      <c r="L310" s="402">
        <f t="shared" si="76"/>
        <v>305113</v>
      </c>
      <c r="M310" s="402" t="e">
        <f>'03'!#REF!+'04'!#REF!</f>
        <v>#REF!</v>
      </c>
      <c r="N310" s="402" t="e">
        <f t="shared" si="73"/>
        <v>#REF!</v>
      </c>
      <c r="O310" s="402" t="e">
        <f>#REF!</f>
        <v>#REF!</v>
      </c>
      <c r="P310" s="402" t="e">
        <f t="shared" si="74"/>
        <v>#REF!</v>
      </c>
    </row>
    <row r="311" spans="1:16" ht="24.75" customHeight="1" hidden="1">
      <c r="A311" s="415" t="s">
        <v>54</v>
      </c>
      <c r="B311" s="416" t="s">
        <v>139</v>
      </c>
      <c r="C311" s="402">
        <f aca="true" t="shared" si="77" ref="C311:C319">D311+K311+L311</f>
        <v>110738</v>
      </c>
      <c r="D311" s="402">
        <f aca="true" t="shared" si="78" ref="D311:D319">E311+F311+G311+H311+I311+J311</f>
        <v>31691</v>
      </c>
      <c r="E311" s="405">
        <v>12757</v>
      </c>
      <c r="F311" s="405">
        <v>0</v>
      </c>
      <c r="G311" s="405">
        <v>13000</v>
      </c>
      <c r="H311" s="405">
        <v>200</v>
      </c>
      <c r="I311" s="405">
        <v>0</v>
      </c>
      <c r="J311" s="405">
        <v>5734</v>
      </c>
      <c r="K311" s="405">
        <v>0</v>
      </c>
      <c r="L311" s="405">
        <v>79047</v>
      </c>
      <c r="M311" s="405" t="e">
        <f>'03'!#REF!+'04'!#REF!</f>
        <v>#REF!</v>
      </c>
      <c r="N311" s="405" t="e">
        <f t="shared" si="73"/>
        <v>#REF!</v>
      </c>
      <c r="O311" s="405" t="e">
        <f>#REF!</f>
        <v>#REF!</v>
      </c>
      <c r="P311" s="405" t="e">
        <f t="shared" si="74"/>
        <v>#REF!</v>
      </c>
    </row>
    <row r="312" spans="1:16" ht="24.75" customHeight="1" hidden="1">
      <c r="A312" s="415" t="s">
        <v>55</v>
      </c>
      <c r="B312" s="416" t="s">
        <v>140</v>
      </c>
      <c r="C312" s="402">
        <f t="shared" si="77"/>
        <v>0</v>
      </c>
      <c r="D312" s="402">
        <f t="shared" si="78"/>
        <v>0</v>
      </c>
      <c r="E312" s="405">
        <v>0</v>
      </c>
      <c r="F312" s="405">
        <v>0</v>
      </c>
      <c r="G312" s="405">
        <v>0</v>
      </c>
      <c r="H312" s="405">
        <v>0</v>
      </c>
      <c r="I312" s="405">
        <v>0</v>
      </c>
      <c r="J312" s="405">
        <v>0</v>
      </c>
      <c r="K312" s="405">
        <v>0</v>
      </c>
      <c r="L312" s="405">
        <v>0</v>
      </c>
      <c r="M312" s="405" t="e">
        <f>'03'!#REF!+'04'!#REF!</f>
        <v>#REF!</v>
      </c>
      <c r="N312" s="405" t="e">
        <f t="shared" si="73"/>
        <v>#REF!</v>
      </c>
      <c r="O312" s="405" t="e">
        <f>#REF!</f>
        <v>#REF!</v>
      </c>
      <c r="P312" s="405" t="e">
        <f t="shared" si="74"/>
        <v>#REF!</v>
      </c>
    </row>
    <row r="313" spans="1:16" ht="24.75" customHeight="1" hidden="1">
      <c r="A313" s="415" t="s">
        <v>141</v>
      </c>
      <c r="B313" s="416" t="s">
        <v>201</v>
      </c>
      <c r="C313" s="402">
        <f t="shared" si="77"/>
        <v>0</v>
      </c>
      <c r="D313" s="402">
        <f t="shared" si="78"/>
        <v>0</v>
      </c>
      <c r="E313" s="405">
        <v>0</v>
      </c>
      <c r="F313" s="405">
        <v>0</v>
      </c>
      <c r="G313" s="405">
        <v>0</v>
      </c>
      <c r="H313" s="405">
        <v>0</v>
      </c>
      <c r="I313" s="405">
        <v>0</v>
      </c>
      <c r="J313" s="405">
        <v>0</v>
      </c>
      <c r="K313" s="405">
        <v>0</v>
      </c>
      <c r="L313" s="405">
        <v>0</v>
      </c>
      <c r="M313" s="405" t="e">
        <f>'03'!#REF!</f>
        <v>#REF!</v>
      </c>
      <c r="N313" s="405" t="e">
        <f t="shared" si="73"/>
        <v>#REF!</v>
      </c>
      <c r="O313" s="405" t="e">
        <f>#REF!</f>
        <v>#REF!</v>
      </c>
      <c r="P313" s="405" t="e">
        <f t="shared" si="74"/>
        <v>#REF!</v>
      </c>
    </row>
    <row r="314" spans="1:16" ht="24.75" customHeight="1" hidden="1">
      <c r="A314" s="415" t="s">
        <v>143</v>
      </c>
      <c r="B314" s="416" t="s">
        <v>142</v>
      </c>
      <c r="C314" s="402">
        <f t="shared" si="77"/>
        <v>165795</v>
      </c>
      <c r="D314" s="402">
        <f t="shared" si="78"/>
        <v>9615</v>
      </c>
      <c r="E314" s="405">
        <v>7314</v>
      </c>
      <c r="F314" s="405">
        <v>0</v>
      </c>
      <c r="G314" s="405">
        <v>2000</v>
      </c>
      <c r="H314" s="405">
        <v>0</v>
      </c>
      <c r="I314" s="405">
        <v>0</v>
      </c>
      <c r="J314" s="405">
        <v>301</v>
      </c>
      <c r="K314" s="405">
        <v>0</v>
      </c>
      <c r="L314" s="405">
        <v>156180</v>
      </c>
      <c r="M314" s="405" t="e">
        <f>'03'!#REF!+'04'!#REF!</f>
        <v>#REF!</v>
      </c>
      <c r="N314" s="405" t="e">
        <f t="shared" si="73"/>
        <v>#REF!</v>
      </c>
      <c r="O314" s="405" t="e">
        <f>#REF!</f>
        <v>#REF!</v>
      </c>
      <c r="P314" s="405" t="e">
        <f t="shared" si="74"/>
        <v>#REF!</v>
      </c>
    </row>
    <row r="315" spans="1:16" ht="24.75" customHeight="1" hidden="1">
      <c r="A315" s="415" t="s">
        <v>145</v>
      </c>
      <c r="B315" s="416" t="s">
        <v>144</v>
      </c>
      <c r="C315" s="402">
        <f t="shared" si="77"/>
        <v>69886</v>
      </c>
      <c r="D315" s="402">
        <f t="shared" si="78"/>
        <v>0</v>
      </c>
      <c r="E315" s="405">
        <v>0</v>
      </c>
      <c r="F315" s="405">
        <v>0</v>
      </c>
      <c r="G315" s="405">
        <v>0</v>
      </c>
      <c r="H315" s="405">
        <v>0</v>
      </c>
      <c r="I315" s="405">
        <v>0</v>
      </c>
      <c r="J315" s="405">
        <v>0</v>
      </c>
      <c r="K315" s="405">
        <v>0</v>
      </c>
      <c r="L315" s="405">
        <v>69886</v>
      </c>
      <c r="M315" s="405" t="e">
        <f>'03'!#REF!+'04'!#REF!</f>
        <v>#REF!</v>
      </c>
      <c r="N315" s="405" t="e">
        <f t="shared" si="73"/>
        <v>#REF!</v>
      </c>
      <c r="O315" s="405" t="e">
        <f>#REF!</f>
        <v>#REF!</v>
      </c>
      <c r="P315" s="405" t="e">
        <f t="shared" si="74"/>
        <v>#REF!</v>
      </c>
    </row>
    <row r="316" spans="1:16" ht="24.75" customHeight="1" hidden="1">
      <c r="A316" s="415" t="s">
        <v>147</v>
      </c>
      <c r="B316" s="416" t="s">
        <v>146</v>
      </c>
      <c r="C316" s="402">
        <f t="shared" si="77"/>
        <v>0</v>
      </c>
      <c r="D316" s="402">
        <f t="shared" si="78"/>
        <v>0</v>
      </c>
      <c r="E316" s="405">
        <v>0</v>
      </c>
      <c r="F316" s="405">
        <v>0</v>
      </c>
      <c r="G316" s="405">
        <v>0</v>
      </c>
      <c r="H316" s="405">
        <v>0</v>
      </c>
      <c r="I316" s="405">
        <v>0</v>
      </c>
      <c r="J316" s="405">
        <v>0</v>
      </c>
      <c r="K316" s="405">
        <v>0</v>
      </c>
      <c r="L316" s="405">
        <v>0</v>
      </c>
      <c r="M316" s="405" t="e">
        <f>'03'!#REF!+'04'!#REF!</f>
        <v>#REF!</v>
      </c>
      <c r="N316" s="405" t="e">
        <f t="shared" si="73"/>
        <v>#REF!</v>
      </c>
      <c r="O316" s="405" t="e">
        <f>#REF!</f>
        <v>#REF!</v>
      </c>
      <c r="P316" s="405" t="e">
        <f t="shared" si="74"/>
        <v>#REF!</v>
      </c>
    </row>
    <row r="317" spans="1:16" ht="24.75" customHeight="1" hidden="1">
      <c r="A317" s="415" t="s">
        <v>149</v>
      </c>
      <c r="B317" s="418" t="s">
        <v>148</v>
      </c>
      <c r="C317" s="402">
        <f t="shared" si="77"/>
        <v>0</v>
      </c>
      <c r="D317" s="402">
        <f t="shared" si="78"/>
        <v>0</v>
      </c>
      <c r="E317" s="405">
        <v>0</v>
      </c>
      <c r="F317" s="405">
        <v>0</v>
      </c>
      <c r="G317" s="405">
        <v>0</v>
      </c>
      <c r="H317" s="405">
        <v>0</v>
      </c>
      <c r="I317" s="405">
        <v>0</v>
      </c>
      <c r="J317" s="405">
        <v>0</v>
      </c>
      <c r="K317" s="405">
        <v>0</v>
      </c>
      <c r="L317" s="405">
        <v>0</v>
      </c>
      <c r="M317" s="405" t="e">
        <f>'03'!#REF!+'04'!#REF!</f>
        <v>#REF!</v>
      </c>
      <c r="N317" s="405" t="e">
        <f t="shared" si="73"/>
        <v>#REF!</v>
      </c>
      <c r="O317" s="405" t="e">
        <f>#REF!</f>
        <v>#REF!</v>
      </c>
      <c r="P317" s="405" t="e">
        <f t="shared" si="74"/>
        <v>#REF!</v>
      </c>
    </row>
    <row r="318" spans="1:16" ht="24.75" customHeight="1" hidden="1">
      <c r="A318" s="415" t="s">
        <v>185</v>
      </c>
      <c r="B318" s="416" t="s">
        <v>150</v>
      </c>
      <c r="C318" s="402">
        <f t="shared" si="77"/>
        <v>0</v>
      </c>
      <c r="D318" s="402">
        <f t="shared" si="78"/>
        <v>0</v>
      </c>
      <c r="E318" s="405">
        <v>0</v>
      </c>
      <c r="F318" s="405">
        <v>0</v>
      </c>
      <c r="G318" s="405">
        <v>0</v>
      </c>
      <c r="H318" s="405">
        <v>0</v>
      </c>
      <c r="I318" s="405">
        <v>0</v>
      </c>
      <c r="J318" s="405">
        <v>0</v>
      </c>
      <c r="K318" s="405">
        <v>0</v>
      </c>
      <c r="L318" s="405">
        <v>0</v>
      </c>
      <c r="M318" s="405" t="e">
        <f>'03'!#REF!+'04'!#REF!</f>
        <v>#REF!</v>
      </c>
      <c r="N318" s="405" t="e">
        <f t="shared" si="73"/>
        <v>#REF!</v>
      </c>
      <c r="O318" s="405" t="e">
        <f>#REF!</f>
        <v>#REF!</v>
      </c>
      <c r="P318" s="405" t="e">
        <f t="shared" si="74"/>
        <v>#REF!</v>
      </c>
    </row>
    <row r="319" spans="1:16" ht="24.75" customHeight="1" hidden="1">
      <c r="A319" s="393" t="s">
        <v>53</v>
      </c>
      <c r="B319" s="394" t="s">
        <v>151</v>
      </c>
      <c r="C319" s="402">
        <f t="shared" si="77"/>
        <v>48342</v>
      </c>
      <c r="D319" s="402">
        <f t="shared" si="78"/>
        <v>48342</v>
      </c>
      <c r="E319" s="405">
        <v>28442</v>
      </c>
      <c r="F319" s="405">
        <v>0</v>
      </c>
      <c r="G319" s="405">
        <v>19900</v>
      </c>
      <c r="H319" s="405">
        <v>0</v>
      </c>
      <c r="I319" s="405">
        <v>0</v>
      </c>
      <c r="J319" s="405">
        <v>0</v>
      </c>
      <c r="K319" s="405">
        <v>0</v>
      </c>
      <c r="L319" s="405">
        <v>0</v>
      </c>
      <c r="M319" s="402" t="e">
        <f>'03'!#REF!+'04'!#REF!</f>
        <v>#REF!</v>
      </c>
      <c r="N319" s="402" t="e">
        <f t="shared" si="73"/>
        <v>#REF!</v>
      </c>
      <c r="O319" s="402" t="e">
        <f>#REF!</f>
        <v>#REF!</v>
      </c>
      <c r="P319" s="402" t="e">
        <f t="shared" si="74"/>
        <v>#REF!</v>
      </c>
    </row>
    <row r="320" spans="1:16" ht="24.75" customHeight="1" hidden="1">
      <c r="A320" s="434" t="s">
        <v>76</v>
      </c>
      <c r="B320" s="457" t="s">
        <v>213</v>
      </c>
      <c r="C320" s="441">
        <f>(C311+C312+C313)/C310</f>
        <v>0.3196649144533065</v>
      </c>
      <c r="D320" s="395">
        <f aca="true" t="shared" si="79" ref="D320:L320">(D311+D312+D313)/D310</f>
        <v>0.7672251004696654</v>
      </c>
      <c r="E320" s="407">
        <f t="shared" si="79"/>
        <v>0.6355936425688805</v>
      </c>
      <c r="F320" s="407" t="e">
        <f t="shared" si="79"/>
        <v>#DIV/0!</v>
      </c>
      <c r="G320" s="407">
        <f t="shared" si="79"/>
        <v>0.8666666666666667</v>
      </c>
      <c r="H320" s="407">
        <f t="shared" si="79"/>
        <v>1</v>
      </c>
      <c r="I320" s="407" t="e">
        <f t="shared" si="79"/>
        <v>#DIV/0!</v>
      </c>
      <c r="J320" s="407">
        <f t="shared" si="79"/>
        <v>0.9501242750621375</v>
      </c>
      <c r="K320" s="407" t="e">
        <f t="shared" si="79"/>
        <v>#DIV/0!</v>
      </c>
      <c r="L320" s="407">
        <f t="shared" si="79"/>
        <v>0.2590745068220626</v>
      </c>
      <c r="M320" s="411"/>
      <c r="N320" s="458"/>
      <c r="O320" s="458"/>
      <c r="P320" s="458"/>
    </row>
    <row r="321" spans="1:16" ht="17.25" hidden="1">
      <c r="A321" s="1502" t="s">
        <v>492</v>
      </c>
      <c r="B321" s="1502"/>
      <c r="C321" s="405">
        <f>C304-C307-C308-C309</f>
        <v>0</v>
      </c>
      <c r="D321" s="405">
        <f aca="true" t="shared" si="80" ref="D321:L321">D304-D307-D308-D309</f>
        <v>0</v>
      </c>
      <c r="E321" s="405">
        <f t="shared" si="80"/>
        <v>0</v>
      </c>
      <c r="F321" s="405">
        <f t="shared" si="80"/>
        <v>0</v>
      </c>
      <c r="G321" s="405">
        <f t="shared" si="80"/>
        <v>0</v>
      </c>
      <c r="H321" s="405">
        <f t="shared" si="80"/>
        <v>0</v>
      </c>
      <c r="I321" s="405">
        <f t="shared" si="80"/>
        <v>0</v>
      </c>
      <c r="J321" s="405">
        <f t="shared" si="80"/>
        <v>0</v>
      </c>
      <c r="K321" s="405">
        <f t="shared" si="80"/>
        <v>0</v>
      </c>
      <c r="L321" s="405">
        <f t="shared" si="80"/>
        <v>0</v>
      </c>
      <c r="M321" s="411"/>
      <c r="N321" s="458"/>
      <c r="O321" s="458"/>
      <c r="P321" s="458"/>
    </row>
    <row r="322" spans="1:16" ht="17.25" hidden="1">
      <c r="A322" s="1497" t="s">
        <v>493</v>
      </c>
      <c r="B322" s="1497"/>
      <c r="C322" s="405">
        <f>C309-C310-C319</f>
        <v>0</v>
      </c>
      <c r="D322" s="405">
        <f aca="true" t="shared" si="81" ref="D322:L322">D309-D310-D319</f>
        <v>0</v>
      </c>
      <c r="E322" s="405">
        <f t="shared" si="81"/>
        <v>0</v>
      </c>
      <c r="F322" s="405">
        <f t="shared" si="81"/>
        <v>0</v>
      </c>
      <c r="G322" s="405">
        <f t="shared" si="81"/>
        <v>0</v>
      </c>
      <c r="H322" s="405">
        <f t="shared" si="81"/>
        <v>0</v>
      </c>
      <c r="I322" s="405">
        <f t="shared" si="81"/>
        <v>0</v>
      </c>
      <c r="J322" s="405">
        <f t="shared" si="81"/>
        <v>0</v>
      </c>
      <c r="K322" s="405">
        <f t="shared" si="81"/>
        <v>0</v>
      </c>
      <c r="L322" s="405">
        <f t="shared" si="81"/>
        <v>0</v>
      </c>
      <c r="M322" s="411"/>
      <c r="N322" s="458"/>
      <c r="O322" s="458"/>
      <c r="P322" s="458"/>
    </row>
    <row r="323" spans="1:16" ht="18.75" hidden="1">
      <c r="A323" s="443"/>
      <c r="B323" s="459" t="s">
        <v>512</v>
      </c>
      <c r="C323" s="459"/>
      <c r="D323" s="435"/>
      <c r="E323" s="435"/>
      <c r="F323" s="435"/>
      <c r="G323" s="1494" t="s">
        <v>512</v>
      </c>
      <c r="H323" s="1494"/>
      <c r="I323" s="1494"/>
      <c r="J323" s="1494"/>
      <c r="K323" s="1494"/>
      <c r="L323" s="1494"/>
      <c r="M323" s="446"/>
      <c r="N323" s="446"/>
      <c r="O323" s="446"/>
      <c r="P323" s="446"/>
    </row>
    <row r="324" spans="1:16" ht="18.75" hidden="1">
      <c r="A324" s="1495" t="s">
        <v>4</v>
      </c>
      <c r="B324" s="1495"/>
      <c r="C324" s="1495"/>
      <c r="D324" s="1495"/>
      <c r="E324" s="435"/>
      <c r="F324" s="435"/>
      <c r="G324" s="460"/>
      <c r="H324" s="1496" t="s">
        <v>513</v>
      </c>
      <c r="I324" s="1496"/>
      <c r="J324" s="1496"/>
      <c r="K324" s="1496"/>
      <c r="L324" s="1496"/>
      <c r="M324" s="446"/>
      <c r="N324" s="446"/>
      <c r="O324" s="446"/>
      <c r="P324" s="446"/>
    </row>
    <row r="325" ht="15" hidden="1"/>
    <row r="326" ht="15" hidden="1"/>
    <row r="327" ht="15" hidden="1"/>
    <row r="328" ht="15" hidden="1"/>
    <row r="329" ht="15" hidden="1"/>
    <row r="330" ht="15" hidden="1"/>
    <row r="331" ht="15" hidden="1"/>
    <row r="332" ht="15" hidden="1"/>
    <row r="333" ht="15" hidden="1"/>
    <row r="334" ht="15" hidden="1"/>
    <row r="335" ht="15" hidden="1"/>
    <row r="336" ht="15" hidden="1"/>
    <row r="337" spans="1:13" ht="16.5" hidden="1">
      <c r="A337" s="1520" t="s">
        <v>33</v>
      </c>
      <c r="B337" s="1521"/>
      <c r="C337" s="442"/>
      <c r="D337" s="1522" t="s">
        <v>79</v>
      </c>
      <c r="E337" s="1522"/>
      <c r="F337" s="1522"/>
      <c r="G337" s="1522"/>
      <c r="H337" s="1522"/>
      <c r="I337" s="1522"/>
      <c r="J337" s="1522"/>
      <c r="K337" s="1523"/>
      <c r="L337" s="1523"/>
      <c r="M337" s="446"/>
    </row>
    <row r="338" spans="1:13" ht="16.5" hidden="1">
      <c r="A338" s="1504" t="s">
        <v>339</v>
      </c>
      <c r="B338" s="1504"/>
      <c r="C338" s="1504"/>
      <c r="D338" s="1522" t="s">
        <v>214</v>
      </c>
      <c r="E338" s="1522"/>
      <c r="F338" s="1522"/>
      <c r="G338" s="1522"/>
      <c r="H338" s="1522"/>
      <c r="I338" s="1522"/>
      <c r="J338" s="1522"/>
      <c r="K338" s="1524" t="s">
        <v>506</v>
      </c>
      <c r="L338" s="1524"/>
      <c r="M338" s="443"/>
    </row>
    <row r="339" spans="1:13" ht="16.5" hidden="1">
      <c r="A339" s="1504" t="s">
        <v>340</v>
      </c>
      <c r="B339" s="1504"/>
      <c r="C339" s="408"/>
      <c r="D339" s="1525" t="s">
        <v>544</v>
      </c>
      <c r="E339" s="1525"/>
      <c r="F339" s="1525"/>
      <c r="G339" s="1525"/>
      <c r="H339" s="1525"/>
      <c r="I339" s="1525"/>
      <c r="J339" s="1525"/>
      <c r="K339" s="1523"/>
      <c r="L339" s="1523"/>
      <c r="M339" s="446"/>
    </row>
    <row r="340" spans="1:13" ht="15.75" hidden="1">
      <c r="A340" s="419" t="s">
        <v>119</v>
      </c>
      <c r="B340" s="419"/>
      <c r="C340" s="409"/>
      <c r="D340" s="447"/>
      <c r="E340" s="447"/>
      <c r="F340" s="448"/>
      <c r="G340" s="448"/>
      <c r="H340" s="448"/>
      <c r="I340" s="448"/>
      <c r="J340" s="448"/>
      <c r="K340" s="1503"/>
      <c r="L340" s="1503"/>
      <c r="M340" s="443"/>
    </row>
    <row r="341" spans="1:13" ht="15.75" hidden="1">
      <c r="A341" s="447"/>
      <c r="B341" s="447" t="s">
        <v>94</v>
      </c>
      <c r="C341" s="447"/>
      <c r="D341" s="447"/>
      <c r="E341" s="447"/>
      <c r="F341" s="447"/>
      <c r="G341" s="447"/>
      <c r="H341" s="447"/>
      <c r="I341" s="447"/>
      <c r="J341" s="447"/>
      <c r="K341" s="1507"/>
      <c r="L341" s="1507"/>
      <c r="M341" s="443"/>
    </row>
    <row r="342" spans="1:13" ht="15.75" hidden="1">
      <c r="A342" s="1124" t="s">
        <v>71</v>
      </c>
      <c r="B342" s="1125"/>
      <c r="C342" s="1505" t="s">
        <v>38</v>
      </c>
      <c r="D342" s="1511" t="s">
        <v>337</v>
      </c>
      <c r="E342" s="1511"/>
      <c r="F342" s="1511"/>
      <c r="G342" s="1511"/>
      <c r="H342" s="1511"/>
      <c r="I342" s="1511"/>
      <c r="J342" s="1511"/>
      <c r="K342" s="1511"/>
      <c r="L342" s="1511"/>
      <c r="M342" s="446"/>
    </row>
    <row r="343" spans="1:13" ht="15.75" hidden="1">
      <c r="A343" s="1126"/>
      <c r="B343" s="1127"/>
      <c r="C343" s="1505"/>
      <c r="D343" s="1512" t="s">
        <v>205</v>
      </c>
      <c r="E343" s="1513"/>
      <c r="F343" s="1513"/>
      <c r="G343" s="1513"/>
      <c r="H343" s="1513"/>
      <c r="I343" s="1513"/>
      <c r="J343" s="1514"/>
      <c r="K343" s="1515" t="s">
        <v>206</v>
      </c>
      <c r="L343" s="1515" t="s">
        <v>207</v>
      </c>
      <c r="M343" s="443"/>
    </row>
    <row r="344" spans="1:13" ht="15.75" hidden="1">
      <c r="A344" s="1126"/>
      <c r="B344" s="1127"/>
      <c r="C344" s="1505"/>
      <c r="D344" s="1506" t="s">
        <v>37</v>
      </c>
      <c r="E344" s="1508" t="s">
        <v>7</v>
      </c>
      <c r="F344" s="1509"/>
      <c r="G344" s="1509"/>
      <c r="H344" s="1509"/>
      <c r="I344" s="1509"/>
      <c r="J344" s="1510"/>
      <c r="K344" s="1516"/>
      <c r="L344" s="1518"/>
      <c r="M344" s="443"/>
    </row>
    <row r="345" spans="1:16" ht="15.75" hidden="1">
      <c r="A345" s="1526"/>
      <c r="B345" s="1527"/>
      <c r="C345" s="1505"/>
      <c r="D345" s="1506"/>
      <c r="E345" s="449" t="s">
        <v>208</v>
      </c>
      <c r="F345" s="449" t="s">
        <v>209</v>
      </c>
      <c r="G345" s="449" t="s">
        <v>210</v>
      </c>
      <c r="H345" s="449" t="s">
        <v>211</v>
      </c>
      <c r="I345" s="449" t="s">
        <v>341</v>
      </c>
      <c r="J345" s="449" t="s">
        <v>212</v>
      </c>
      <c r="K345" s="1517"/>
      <c r="L345" s="1519"/>
      <c r="M345" s="1499" t="s">
        <v>494</v>
      </c>
      <c r="N345" s="1499"/>
      <c r="O345" s="1499"/>
      <c r="P345" s="1499"/>
    </row>
    <row r="346" spans="1:16" ht="15" hidden="1">
      <c r="A346" s="1500" t="s">
        <v>6</v>
      </c>
      <c r="B346" s="1501"/>
      <c r="C346" s="450">
        <v>1</v>
      </c>
      <c r="D346" s="451">
        <v>2</v>
      </c>
      <c r="E346" s="450">
        <v>3</v>
      </c>
      <c r="F346" s="451">
        <v>4</v>
      </c>
      <c r="G346" s="450">
        <v>5</v>
      </c>
      <c r="H346" s="451">
        <v>6</v>
      </c>
      <c r="I346" s="450">
        <v>7</v>
      </c>
      <c r="J346" s="451">
        <v>8</v>
      </c>
      <c r="K346" s="450">
        <v>9</v>
      </c>
      <c r="L346" s="451">
        <v>10</v>
      </c>
      <c r="M346" s="452" t="s">
        <v>495</v>
      </c>
      <c r="N346" s="453" t="s">
        <v>498</v>
      </c>
      <c r="O346" s="453" t="s">
        <v>496</v>
      </c>
      <c r="P346" s="453" t="s">
        <v>497</v>
      </c>
    </row>
    <row r="347" spans="1:16" ht="24.75" customHeight="1" hidden="1">
      <c r="A347" s="412" t="s">
        <v>0</v>
      </c>
      <c r="B347" s="413" t="s">
        <v>131</v>
      </c>
      <c r="C347" s="402">
        <f>C348+C349</f>
        <v>676031</v>
      </c>
      <c r="D347" s="402">
        <f aca="true" t="shared" si="82" ref="D347:L347">D348+D349</f>
        <v>216345</v>
      </c>
      <c r="E347" s="402">
        <f t="shared" si="82"/>
        <v>42086</v>
      </c>
      <c r="F347" s="402">
        <f t="shared" si="82"/>
        <v>0</v>
      </c>
      <c r="G347" s="402">
        <f t="shared" si="82"/>
        <v>127097</v>
      </c>
      <c r="H347" s="402">
        <f t="shared" si="82"/>
        <v>24743</v>
      </c>
      <c r="I347" s="402">
        <f t="shared" si="82"/>
        <v>3300</v>
      </c>
      <c r="J347" s="402">
        <f t="shared" si="82"/>
        <v>19119</v>
      </c>
      <c r="K347" s="402">
        <f t="shared" si="82"/>
        <v>0</v>
      </c>
      <c r="L347" s="402">
        <f t="shared" si="82"/>
        <v>459686</v>
      </c>
      <c r="M347" s="402" t="e">
        <f>'03'!#REF!+'04'!#REF!</f>
        <v>#REF!</v>
      </c>
      <c r="N347" s="402" t="e">
        <f>C347-M347</f>
        <v>#REF!</v>
      </c>
      <c r="O347" s="402" t="e">
        <f>#REF!</f>
        <v>#REF!</v>
      </c>
      <c r="P347" s="402" t="e">
        <f>C347-O347</f>
        <v>#REF!</v>
      </c>
    </row>
    <row r="348" spans="1:16" ht="24.75" customHeight="1" hidden="1">
      <c r="A348" s="415">
        <v>1</v>
      </c>
      <c r="B348" s="416" t="s">
        <v>132</v>
      </c>
      <c r="C348" s="402">
        <f>D348+K348+L348</f>
        <v>293359</v>
      </c>
      <c r="D348" s="402">
        <f>E348+F348+G348+H348+I348+J348</f>
        <v>146432</v>
      </c>
      <c r="E348" s="405">
        <v>17635</v>
      </c>
      <c r="F348" s="405"/>
      <c r="G348" s="405">
        <v>127097</v>
      </c>
      <c r="H348" s="405">
        <v>1700</v>
      </c>
      <c r="I348" s="405"/>
      <c r="J348" s="405"/>
      <c r="K348" s="405"/>
      <c r="L348" s="405">
        <v>146927</v>
      </c>
      <c r="M348" s="405" t="e">
        <f>'03'!#REF!+'04'!#REF!</f>
        <v>#REF!</v>
      </c>
      <c r="N348" s="405" t="e">
        <f aca="true" t="shared" si="83" ref="N348:N362">C348-M348</f>
        <v>#REF!</v>
      </c>
      <c r="O348" s="405" t="e">
        <f>#REF!</f>
        <v>#REF!</v>
      </c>
      <c r="P348" s="405" t="e">
        <f aca="true" t="shared" si="84" ref="P348:P362">C348-O348</f>
        <v>#REF!</v>
      </c>
    </row>
    <row r="349" spans="1:16" ht="24.75" customHeight="1" hidden="1">
      <c r="A349" s="415">
        <v>2</v>
      </c>
      <c r="B349" s="416" t="s">
        <v>133</v>
      </c>
      <c r="C349" s="402">
        <f>D349+K349+L349</f>
        <v>382672</v>
      </c>
      <c r="D349" s="402">
        <f>E349+F349+G349+H349+I349+J349</f>
        <v>69913</v>
      </c>
      <c r="E349" s="405">
        <v>24451</v>
      </c>
      <c r="F349" s="405"/>
      <c r="G349" s="405"/>
      <c r="H349" s="405">
        <v>23043</v>
      </c>
      <c r="I349" s="405">
        <v>3300</v>
      </c>
      <c r="J349" s="405">
        <v>19119</v>
      </c>
      <c r="K349" s="405"/>
      <c r="L349" s="405">
        <v>312759</v>
      </c>
      <c r="M349" s="405" t="e">
        <f>'03'!#REF!+'04'!#REF!</f>
        <v>#REF!</v>
      </c>
      <c r="N349" s="405" t="e">
        <f t="shared" si="83"/>
        <v>#REF!</v>
      </c>
      <c r="O349" s="405" t="e">
        <f>#REF!</f>
        <v>#REF!</v>
      </c>
      <c r="P349" s="405" t="e">
        <f t="shared" si="84"/>
        <v>#REF!</v>
      </c>
    </row>
    <row r="350" spans="1:16" ht="24.75" customHeight="1" hidden="1">
      <c r="A350" s="393" t="s">
        <v>1</v>
      </c>
      <c r="B350" s="394" t="s">
        <v>134</v>
      </c>
      <c r="C350" s="402">
        <f>D350+K350+L350</f>
        <v>75600</v>
      </c>
      <c r="D350" s="402">
        <f>E350+F350+G350+H350+I350+J350</f>
        <v>8470</v>
      </c>
      <c r="E350" s="405">
        <v>8470</v>
      </c>
      <c r="F350" s="405"/>
      <c r="G350" s="405"/>
      <c r="H350" s="405"/>
      <c r="I350" s="405"/>
      <c r="J350" s="405"/>
      <c r="K350" s="405"/>
      <c r="L350" s="405">
        <v>67130</v>
      </c>
      <c r="M350" s="405" t="e">
        <f>'03'!#REF!+'04'!#REF!</f>
        <v>#REF!</v>
      </c>
      <c r="N350" s="405" t="e">
        <f t="shared" si="83"/>
        <v>#REF!</v>
      </c>
      <c r="O350" s="405" t="e">
        <f>#REF!</f>
        <v>#REF!</v>
      </c>
      <c r="P350" s="405" t="e">
        <f t="shared" si="84"/>
        <v>#REF!</v>
      </c>
    </row>
    <row r="351" spans="1:16" ht="24.75" customHeight="1" hidden="1">
      <c r="A351" s="393" t="s">
        <v>9</v>
      </c>
      <c r="B351" s="394" t="s">
        <v>135</v>
      </c>
      <c r="C351" s="402">
        <f>D351+K351+L351</f>
        <v>0</v>
      </c>
      <c r="D351" s="402">
        <f>E351+F351+G351+H351+I351+J351</f>
        <v>0</v>
      </c>
      <c r="E351" s="405"/>
      <c r="F351" s="405"/>
      <c r="G351" s="405"/>
      <c r="H351" s="405"/>
      <c r="I351" s="405"/>
      <c r="J351" s="405"/>
      <c r="K351" s="405"/>
      <c r="L351" s="405"/>
      <c r="M351" s="405" t="e">
        <f>'03'!#REF!+'04'!#REF!</f>
        <v>#REF!</v>
      </c>
      <c r="N351" s="405" t="e">
        <f t="shared" si="83"/>
        <v>#REF!</v>
      </c>
      <c r="O351" s="405" t="e">
        <f>#REF!</f>
        <v>#REF!</v>
      </c>
      <c r="P351" s="405" t="e">
        <f t="shared" si="84"/>
        <v>#REF!</v>
      </c>
    </row>
    <row r="352" spans="1:16" ht="24.75" customHeight="1" hidden="1">
      <c r="A352" s="393" t="s">
        <v>136</v>
      </c>
      <c r="B352" s="394" t="s">
        <v>137</v>
      </c>
      <c r="C352" s="402">
        <f>C353+C362</f>
        <v>600431</v>
      </c>
      <c r="D352" s="402">
        <f aca="true" t="shared" si="85" ref="D352:L352">D353+D362</f>
        <v>207875</v>
      </c>
      <c r="E352" s="402">
        <f t="shared" si="85"/>
        <v>33616</v>
      </c>
      <c r="F352" s="402">
        <f t="shared" si="85"/>
        <v>0</v>
      </c>
      <c r="G352" s="402">
        <f t="shared" si="85"/>
        <v>127097</v>
      </c>
      <c r="H352" s="402">
        <f t="shared" si="85"/>
        <v>24743</v>
      </c>
      <c r="I352" s="402">
        <f t="shared" si="85"/>
        <v>3300</v>
      </c>
      <c r="J352" s="402">
        <f t="shared" si="85"/>
        <v>19119</v>
      </c>
      <c r="K352" s="402">
        <f t="shared" si="85"/>
        <v>0</v>
      </c>
      <c r="L352" s="402">
        <f t="shared" si="85"/>
        <v>392556</v>
      </c>
      <c r="M352" s="402" t="e">
        <f>'03'!#REF!+'04'!#REF!</f>
        <v>#REF!</v>
      </c>
      <c r="N352" s="402" t="e">
        <f t="shared" si="83"/>
        <v>#REF!</v>
      </c>
      <c r="O352" s="402" t="e">
        <f>#REF!</f>
        <v>#REF!</v>
      </c>
      <c r="P352" s="402" t="e">
        <f t="shared" si="84"/>
        <v>#REF!</v>
      </c>
    </row>
    <row r="353" spans="1:16" ht="24.75" customHeight="1" hidden="1">
      <c r="A353" s="393" t="s">
        <v>52</v>
      </c>
      <c r="B353" s="417" t="s">
        <v>138</v>
      </c>
      <c r="C353" s="402">
        <f>SUM(C354:C361)</f>
        <v>455899</v>
      </c>
      <c r="D353" s="402">
        <f aca="true" t="shared" si="86" ref="D353:L353">SUM(D354:D361)</f>
        <v>63343</v>
      </c>
      <c r="E353" s="402">
        <f t="shared" si="86"/>
        <v>16181</v>
      </c>
      <c r="F353" s="402">
        <f t="shared" si="86"/>
        <v>0</v>
      </c>
      <c r="G353" s="402">
        <f t="shared" si="86"/>
        <v>0</v>
      </c>
      <c r="H353" s="402">
        <f t="shared" si="86"/>
        <v>24743</v>
      </c>
      <c r="I353" s="402">
        <f t="shared" si="86"/>
        <v>3300</v>
      </c>
      <c r="J353" s="402">
        <f t="shared" si="86"/>
        <v>19119</v>
      </c>
      <c r="K353" s="402">
        <f t="shared" si="86"/>
        <v>0</v>
      </c>
      <c r="L353" s="402">
        <f t="shared" si="86"/>
        <v>392556</v>
      </c>
      <c r="M353" s="402" t="e">
        <f>'03'!#REF!+'04'!#REF!</f>
        <v>#REF!</v>
      </c>
      <c r="N353" s="402" t="e">
        <f t="shared" si="83"/>
        <v>#REF!</v>
      </c>
      <c r="O353" s="402" t="e">
        <f>#REF!</f>
        <v>#REF!</v>
      </c>
      <c r="P353" s="402" t="e">
        <f t="shared" si="84"/>
        <v>#REF!</v>
      </c>
    </row>
    <row r="354" spans="1:16" ht="24.75" customHeight="1" hidden="1">
      <c r="A354" s="415" t="s">
        <v>54</v>
      </c>
      <c r="B354" s="416" t="s">
        <v>139</v>
      </c>
      <c r="C354" s="402">
        <f aca="true" t="shared" si="87" ref="C354:C362">D354+K354+L354</f>
        <v>75443</v>
      </c>
      <c r="D354" s="402">
        <f aca="true" t="shared" si="88" ref="D354:D362">E354+F354+G354+H354+I354+J354</f>
        <v>61443</v>
      </c>
      <c r="E354" s="405">
        <v>15981</v>
      </c>
      <c r="F354" s="405"/>
      <c r="G354" s="405"/>
      <c r="H354" s="405">
        <v>23043</v>
      </c>
      <c r="I354" s="405">
        <v>3300</v>
      </c>
      <c r="J354" s="405">
        <v>19119</v>
      </c>
      <c r="K354" s="405"/>
      <c r="L354" s="405">
        <v>14000</v>
      </c>
      <c r="M354" s="405" t="e">
        <f>'03'!#REF!+'04'!#REF!</f>
        <v>#REF!</v>
      </c>
      <c r="N354" s="405" t="e">
        <f t="shared" si="83"/>
        <v>#REF!</v>
      </c>
      <c r="O354" s="405" t="e">
        <f>#REF!</f>
        <v>#REF!</v>
      </c>
      <c r="P354" s="405" t="e">
        <f t="shared" si="84"/>
        <v>#REF!</v>
      </c>
    </row>
    <row r="355" spans="1:16" ht="24.75" customHeight="1" hidden="1">
      <c r="A355" s="415" t="s">
        <v>55</v>
      </c>
      <c r="B355" s="416" t="s">
        <v>140</v>
      </c>
      <c r="C355" s="402">
        <f t="shared" si="87"/>
        <v>0</v>
      </c>
      <c r="D355" s="402">
        <f t="shared" si="88"/>
        <v>0</v>
      </c>
      <c r="E355" s="405"/>
      <c r="F355" s="405"/>
      <c r="G355" s="405"/>
      <c r="H355" s="405"/>
      <c r="I355" s="405"/>
      <c r="J355" s="405"/>
      <c r="K355" s="405"/>
      <c r="L355" s="405"/>
      <c r="M355" s="405" t="e">
        <f>'03'!#REF!+'04'!#REF!</f>
        <v>#REF!</v>
      </c>
      <c r="N355" s="405" t="e">
        <f t="shared" si="83"/>
        <v>#REF!</v>
      </c>
      <c r="O355" s="405" t="e">
        <f>#REF!</f>
        <v>#REF!</v>
      </c>
      <c r="P355" s="405" t="e">
        <f t="shared" si="84"/>
        <v>#REF!</v>
      </c>
    </row>
    <row r="356" spans="1:16" ht="24.75" customHeight="1" hidden="1">
      <c r="A356" s="415" t="s">
        <v>141</v>
      </c>
      <c r="B356" s="416" t="s">
        <v>201</v>
      </c>
      <c r="C356" s="402">
        <f t="shared" si="87"/>
        <v>0</v>
      </c>
      <c r="D356" s="402">
        <f t="shared" si="88"/>
        <v>0</v>
      </c>
      <c r="E356" s="405"/>
      <c r="F356" s="405"/>
      <c r="G356" s="405"/>
      <c r="H356" s="405"/>
      <c r="I356" s="405"/>
      <c r="J356" s="405"/>
      <c r="K356" s="405"/>
      <c r="L356" s="405"/>
      <c r="M356" s="405" t="e">
        <f>'03'!#REF!</f>
        <v>#REF!</v>
      </c>
      <c r="N356" s="405" t="e">
        <f t="shared" si="83"/>
        <v>#REF!</v>
      </c>
      <c r="O356" s="405" t="e">
        <f>#REF!</f>
        <v>#REF!</v>
      </c>
      <c r="P356" s="405" t="e">
        <f t="shared" si="84"/>
        <v>#REF!</v>
      </c>
    </row>
    <row r="357" spans="1:16" ht="24.75" customHeight="1" hidden="1">
      <c r="A357" s="415" t="s">
        <v>143</v>
      </c>
      <c r="B357" s="416" t="s">
        <v>142</v>
      </c>
      <c r="C357" s="402">
        <f t="shared" si="87"/>
        <v>253354</v>
      </c>
      <c r="D357" s="402">
        <f t="shared" si="88"/>
        <v>1900</v>
      </c>
      <c r="E357" s="405">
        <v>200</v>
      </c>
      <c r="F357" s="405"/>
      <c r="G357" s="405"/>
      <c r="H357" s="405">
        <v>1700</v>
      </c>
      <c r="I357" s="405"/>
      <c r="J357" s="405"/>
      <c r="K357" s="405"/>
      <c r="L357" s="405">
        <v>251454</v>
      </c>
      <c r="M357" s="405" t="e">
        <f>'03'!#REF!+'04'!#REF!</f>
        <v>#REF!</v>
      </c>
      <c r="N357" s="405" t="e">
        <f t="shared" si="83"/>
        <v>#REF!</v>
      </c>
      <c r="O357" s="405" t="e">
        <f>#REF!</f>
        <v>#REF!</v>
      </c>
      <c r="P357" s="405" t="e">
        <f t="shared" si="84"/>
        <v>#REF!</v>
      </c>
    </row>
    <row r="358" spans="1:16" ht="24.75" customHeight="1" hidden="1">
      <c r="A358" s="415" t="s">
        <v>145</v>
      </c>
      <c r="B358" s="416" t="s">
        <v>144</v>
      </c>
      <c r="C358" s="402">
        <f t="shared" si="87"/>
        <v>0</v>
      </c>
      <c r="D358" s="402">
        <f t="shared" si="88"/>
        <v>0</v>
      </c>
      <c r="E358" s="405"/>
      <c r="F358" s="405"/>
      <c r="G358" s="405"/>
      <c r="H358" s="405"/>
      <c r="I358" s="405"/>
      <c r="J358" s="405"/>
      <c r="K358" s="405"/>
      <c r="L358" s="405"/>
      <c r="M358" s="405" t="e">
        <f>'03'!#REF!+'04'!#REF!</f>
        <v>#REF!</v>
      </c>
      <c r="N358" s="405" t="e">
        <f t="shared" si="83"/>
        <v>#REF!</v>
      </c>
      <c r="O358" s="405" t="e">
        <f>#REF!</f>
        <v>#REF!</v>
      </c>
      <c r="P358" s="405" t="e">
        <f t="shared" si="84"/>
        <v>#REF!</v>
      </c>
    </row>
    <row r="359" spans="1:16" ht="24.75" customHeight="1" hidden="1">
      <c r="A359" s="415" t="s">
        <v>147</v>
      </c>
      <c r="B359" s="416" t="s">
        <v>146</v>
      </c>
      <c r="C359" s="402">
        <f t="shared" si="87"/>
        <v>0</v>
      </c>
      <c r="D359" s="402">
        <f t="shared" si="88"/>
        <v>0</v>
      </c>
      <c r="E359" s="405"/>
      <c r="F359" s="405"/>
      <c r="G359" s="405"/>
      <c r="H359" s="405"/>
      <c r="I359" s="405"/>
      <c r="J359" s="405"/>
      <c r="K359" s="405"/>
      <c r="L359" s="405"/>
      <c r="M359" s="405" t="e">
        <f>'03'!#REF!+'04'!#REF!</f>
        <v>#REF!</v>
      </c>
      <c r="N359" s="405" t="e">
        <f t="shared" si="83"/>
        <v>#REF!</v>
      </c>
      <c r="O359" s="405" t="e">
        <f>#REF!</f>
        <v>#REF!</v>
      </c>
      <c r="P359" s="405" t="e">
        <f t="shared" si="84"/>
        <v>#REF!</v>
      </c>
    </row>
    <row r="360" spans="1:16" ht="24.75" customHeight="1" hidden="1">
      <c r="A360" s="415" t="s">
        <v>149</v>
      </c>
      <c r="B360" s="418" t="s">
        <v>148</v>
      </c>
      <c r="C360" s="402">
        <f t="shared" si="87"/>
        <v>0</v>
      </c>
      <c r="D360" s="402">
        <f t="shared" si="88"/>
        <v>0</v>
      </c>
      <c r="E360" s="405"/>
      <c r="F360" s="405"/>
      <c r="G360" s="405"/>
      <c r="H360" s="405"/>
      <c r="I360" s="405"/>
      <c r="J360" s="405"/>
      <c r="K360" s="405"/>
      <c r="L360" s="405"/>
      <c r="M360" s="405" t="e">
        <f>'03'!#REF!+'04'!#REF!</f>
        <v>#REF!</v>
      </c>
      <c r="N360" s="405" t="e">
        <f t="shared" si="83"/>
        <v>#REF!</v>
      </c>
      <c r="O360" s="405" t="e">
        <f>#REF!</f>
        <v>#REF!</v>
      </c>
      <c r="P360" s="405" t="e">
        <f t="shared" si="84"/>
        <v>#REF!</v>
      </c>
    </row>
    <row r="361" spans="1:16" ht="24.75" customHeight="1" hidden="1">
      <c r="A361" s="415" t="s">
        <v>185</v>
      </c>
      <c r="B361" s="416" t="s">
        <v>150</v>
      </c>
      <c r="C361" s="402">
        <f t="shared" si="87"/>
        <v>127102</v>
      </c>
      <c r="D361" s="402">
        <f t="shared" si="88"/>
        <v>0</v>
      </c>
      <c r="E361" s="405"/>
      <c r="F361" s="405"/>
      <c r="G361" s="405"/>
      <c r="H361" s="405"/>
      <c r="I361" s="405"/>
      <c r="J361" s="405"/>
      <c r="K361" s="405"/>
      <c r="L361" s="405">
        <v>127102</v>
      </c>
      <c r="M361" s="405" t="e">
        <f>'03'!#REF!+'04'!#REF!</f>
        <v>#REF!</v>
      </c>
      <c r="N361" s="405" t="e">
        <f t="shared" si="83"/>
        <v>#REF!</v>
      </c>
      <c r="O361" s="405" t="e">
        <f>#REF!</f>
        <v>#REF!</v>
      </c>
      <c r="P361" s="405" t="e">
        <f t="shared" si="84"/>
        <v>#REF!</v>
      </c>
    </row>
    <row r="362" spans="1:16" ht="24.75" customHeight="1" hidden="1">
      <c r="A362" s="393" t="s">
        <v>53</v>
      </c>
      <c r="B362" s="394" t="s">
        <v>151</v>
      </c>
      <c r="C362" s="402">
        <f t="shared" si="87"/>
        <v>144532</v>
      </c>
      <c r="D362" s="402">
        <f t="shared" si="88"/>
        <v>144532</v>
      </c>
      <c r="E362" s="405">
        <v>17435</v>
      </c>
      <c r="F362" s="405"/>
      <c r="G362" s="405">
        <v>127097</v>
      </c>
      <c r="H362" s="405"/>
      <c r="I362" s="405"/>
      <c r="J362" s="405"/>
      <c r="K362" s="405"/>
      <c r="L362" s="405"/>
      <c r="M362" s="402" t="e">
        <f>'03'!#REF!+'04'!#REF!</f>
        <v>#REF!</v>
      </c>
      <c r="N362" s="402" t="e">
        <f t="shared" si="83"/>
        <v>#REF!</v>
      </c>
      <c r="O362" s="402" t="e">
        <f>#REF!</f>
        <v>#REF!</v>
      </c>
      <c r="P362" s="402" t="e">
        <f t="shared" si="84"/>
        <v>#REF!</v>
      </c>
    </row>
    <row r="363" spans="1:16" ht="24.75" customHeight="1" hidden="1">
      <c r="A363" s="434" t="s">
        <v>76</v>
      </c>
      <c r="B363" s="457" t="s">
        <v>213</v>
      </c>
      <c r="C363" s="441">
        <f>(C354+C355+C356)/C353</f>
        <v>0.16548182821195045</v>
      </c>
      <c r="D363" s="395">
        <f aca="true" t="shared" si="89" ref="D363:L363">(D354+D355+D356)/D353</f>
        <v>0.9700045782485831</v>
      </c>
      <c r="E363" s="407">
        <f t="shared" si="89"/>
        <v>0.9876398244855077</v>
      </c>
      <c r="F363" s="407" t="e">
        <f t="shared" si="89"/>
        <v>#DIV/0!</v>
      </c>
      <c r="G363" s="407" t="e">
        <f t="shared" si="89"/>
        <v>#DIV/0!</v>
      </c>
      <c r="H363" s="407">
        <f t="shared" si="89"/>
        <v>0.9312936992280645</v>
      </c>
      <c r="I363" s="407">
        <f t="shared" si="89"/>
        <v>1</v>
      </c>
      <c r="J363" s="407">
        <f t="shared" si="89"/>
        <v>1</v>
      </c>
      <c r="K363" s="407" t="e">
        <f t="shared" si="89"/>
        <v>#DIV/0!</v>
      </c>
      <c r="L363" s="407">
        <f t="shared" si="89"/>
        <v>0.03566370148462895</v>
      </c>
      <c r="M363" s="411"/>
      <c r="N363" s="458"/>
      <c r="O363" s="458"/>
      <c r="P363" s="458"/>
    </row>
    <row r="364" spans="1:16" ht="17.25" hidden="1">
      <c r="A364" s="1502" t="s">
        <v>492</v>
      </c>
      <c r="B364" s="1502"/>
      <c r="C364" s="405">
        <f>C347-C350-C351-C352</f>
        <v>0</v>
      </c>
      <c r="D364" s="405">
        <f aca="true" t="shared" si="90" ref="D364:L364">D347-D350-D351-D352</f>
        <v>0</v>
      </c>
      <c r="E364" s="405">
        <f t="shared" si="90"/>
        <v>0</v>
      </c>
      <c r="F364" s="405">
        <f t="shared" si="90"/>
        <v>0</v>
      </c>
      <c r="G364" s="405">
        <f t="shared" si="90"/>
        <v>0</v>
      </c>
      <c r="H364" s="405">
        <f t="shared" si="90"/>
        <v>0</v>
      </c>
      <c r="I364" s="405">
        <f t="shared" si="90"/>
        <v>0</v>
      </c>
      <c r="J364" s="405">
        <f t="shared" si="90"/>
        <v>0</v>
      </c>
      <c r="K364" s="405">
        <f t="shared" si="90"/>
        <v>0</v>
      </c>
      <c r="L364" s="405">
        <f t="shared" si="90"/>
        <v>0</v>
      </c>
      <c r="M364" s="411"/>
      <c r="N364" s="458"/>
      <c r="O364" s="458"/>
      <c r="P364" s="458"/>
    </row>
    <row r="365" spans="1:16" ht="17.25" hidden="1">
      <c r="A365" s="1497" t="s">
        <v>493</v>
      </c>
      <c r="B365" s="1497"/>
      <c r="C365" s="405">
        <f>C352-C353-C362</f>
        <v>0</v>
      </c>
      <c r="D365" s="405">
        <f aca="true" t="shared" si="91" ref="D365:L365">D352-D353-D362</f>
        <v>0</v>
      </c>
      <c r="E365" s="405">
        <f t="shared" si="91"/>
        <v>0</v>
      </c>
      <c r="F365" s="405">
        <f t="shared" si="91"/>
        <v>0</v>
      </c>
      <c r="G365" s="405">
        <f t="shared" si="91"/>
        <v>0</v>
      </c>
      <c r="H365" s="405">
        <f t="shared" si="91"/>
        <v>0</v>
      </c>
      <c r="I365" s="405">
        <f t="shared" si="91"/>
        <v>0</v>
      </c>
      <c r="J365" s="405">
        <f t="shared" si="91"/>
        <v>0</v>
      </c>
      <c r="K365" s="405">
        <f t="shared" si="91"/>
        <v>0</v>
      </c>
      <c r="L365" s="405">
        <f t="shared" si="91"/>
        <v>0</v>
      </c>
      <c r="M365" s="411"/>
      <c r="N365" s="458"/>
      <c r="O365" s="458"/>
      <c r="P365" s="458"/>
    </row>
    <row r="366" spans="1:16" ht="18.75" hidden="1">
      <c r="A366" s="443"/>
      <c r="B366" s="459" t="s">
        <v>512</v>
      </c>
      <c r="C366" s="459"/>
      <c r="D366" s="435"/>
      <c r="E366" s="435"/>
      <c r="F366" s="435"/>
      <c r="G366" s="1494" t="s">
        <v>512</v>
      </c>
      <c r="H366" s="1494"/>
      <c r="I366" s="1494"/>
      <c r="J366" s="1494"/>
      <c r="K366" s="1494"/>
      <c r="L366" s="1494"/>
      <c r="M366" s="446"/>
      <c r="N366" s="446"/>
      <c r="O366" s="446"/>
      <c r="P366" s="446"/>
    </row>
    <row r="367" spans="1:16" ht="18.75" hidden="1">
      <c r="A367" s="1495" t="s">
        <v>4</v>
      </c>
      <c r="B367" s="1495"/>
      <c r="C367" s="1495"/>
      <c r="D367" s="1495"/>
      <c r="E367" s="435"/>
      <c r="F367" s="435"/>
      <c r="G367" s="460"/>
      <c r="H367" s="1496" t="s">
        <v>513</v>
      </c>
      <c r="I367" s="1496"/>
      <c r="J367" s="1496"/>
      <c r="K367" s="1496"/>
      <c r="L367" s="1496"/>
      <c r="M367" s="446"/>
      <c r="N367" s="446"/>
      <c r="O367" s="446"/>
      <c r="P367" s="446"/>
    </row>
    <row r="368" ht="15" hidden="1"/>
    <row r="369" ht="15" hidden="1"/>
    <row r="370" ht="15" hidden="1"/>
    <row r="371" ht="15" hidden="1"/>
    <row r="372" ht="15" hidden="1"/>
    <row r="373" ht="15" hidden="1"/>
    <row r="374" ht="15" hidden="1"/>
    <row r="375" ht="15" hidden="1"/>
    <row r="376" ht="15" hidden="1"/>
    <row r="377" ht="15" hidden="1"/>
    <row r="378" ht="15" hidden="1"/>
    <row r="379" ht="15" hidden="1"/>
    <row r="380" spans="1:13" ht="16.5" hidden="1">
      <c r="A380" s="1520" t="s">
        <v>33</v>
      </c>
      <c r="B380" s="1521"/>
      <c r="C380" s="442"/>
      <c r="D380" s="1522" t="s">
        <v>79</v>
      </c>
      <c r="E380" s="1522"/>
      <c r="F380" s="1522"/>
      <c r="G380" s="1522"/>
      <c r="H380" s="1522"/>
      <c r="I380" s="1522"/>
      <c r="J380" s="1522"/>
      <c r="K380" s="1523"/>
      <c r="L380" s="1523"/>
      <c r="M380" s="446"/>
    </row>
    <row r="381" spans="1:13" ht="16.5" hidden="1">
      <c r="A381" s="1504" t="s">
        <v>339</v>
      </c>
      <c r="B381" s="1504"/>
      <c r="C381" s="1504"/>
      <c r="D381" s="1522" t="s">
        <v>214</v>
      </c>
      <c r="E381" s="1522"/>
      <c r="F381" s="1522"/>
      <c r="G381" s="1522"/>
      <c r="H381" s="1522"/>
      <c r="I381" s="1522"/>
      <c r="J381" s="1522"/>
      <c r="K381" s="1524" t="s">
        <v>507</v>
      </c>
      <c r="L381" s="1524"/>
      <c r="M381" s="443"/>
    </row>
    <row r="382" spans="1:13" ht="16.5" hidden="1">
      <c r="A382" s="1504" t="s">
        <v>340</v>
      </c>
      <c r="B382" s="1504"/>
      <c r="C382" s="408"/>
      <c r="D382" s="1525" t="s">
        <v>11</v>
      </c>
      <c r="E382" s="1525"/>
      <c r="F382" s="1525"/>
      <c r="G382" s="1525"/>
      <c r="H382" s="1525"/>
      <c r="I382" s="1525"/>
      <c r="J382" s="1525"/>
      <c r="K382" s="1523"/>
      <c r="L382" s="1523"/>
      <c r="M382" s="446"/>
    </row>
    <row r="383" spans="1:13" ht="15.75" hidden="1">
      <c r="A383" s="419" t="s">
        <v>119</v>
      </c>
      <c r="B383" s="419"/>
      <c r="C383" s="409"/>
      <c r="D383" s="447"/>
      <c r="E383" s="447"/>
      <c r="F383" s="448"/>
      <c r="G383" s="448"/>
      <c r="H383" s="448"/>
      <c r="I383" s="448"/>
      <c r="J383" s="448"/>
      <c r="K383" s="1503"/>
      <c r="L383" s="1503"/>
      <c r="M383" s="443"/>
    </row>
    <row r="384" spans="1:13" ht="15.75" hidden="1">
      <c r="A384" s="447"/>
      <c r="B384" s="447" t="s">
        <v>94</v>
      </c>
      <c r="C384" s="405">
        <v>2566605</v>
      </c>
      <c r="D384" s="405">
        <v>891117</v>
      </c>
      <c r="E384" s="405">
        <v>322557</v>
      </c>
      <c r="F384" s="405"/>
      <c r="G384" s="405">
        <v>305560</v>
      </c>
      <c r="H384" s="405"/>
      <c r="I384" s="405">
        <v>263000</v>
      </c>
      <c r="J384" s="405"/>
      <c r="K384" s="405">
        <v>1675488</v>
      </c>
      <c r="L384" s="405"/>
      <c r="M384" s="443"/>
    </row>
    <row r="385" spans="1:13" ht="15.75" hidden="1">
      <c r="A385" s="1124" t="s">
        <v>71</v>
      </c>
      <c r="B385" s="1125"/>
      <c r="C385" s="1505" t="s">
        <v>38</v>
      </c>
      <c r="D385" s="1511" t="s">
        <v>337</v>
      </c>
      <c r="E385" s="1511"/>
      <c r="F385" s="1511"/>
      <c r="G385" s="1511"/>
      <c r="H385" s="1511"/>
      <c r="I385" s="1511"/>
      <c r="J385" s="1511"/>
      <c r="K385" s="1511"/>
      <c r="L385" s="1511"/>
      <c r="M385" s="446"/>
    </row>
    <row r="386" spans="1:13" ht="15.75" hidden="1">
      <c r="A386" s="1126"/>
      <c r="B386" s="1127"/>
      <c r="C386" s="1505"/>
      <c r="D386" s="1512" t="s">
        <v>205</v>
      </c>
      <c r="E386" s="1513"/>
      <c r="F386" s="1513"/>
      <c r="G386" s="1513"/>
      <c r="H386" s="1513"/>
      <c r="I386" s="1513"/>
      <c r="J386" s="1514"/>
      <c r="K386" s="1515" t="s">
        <v>206</v>
      </c>
      <c r="L386" s="1515" t="s">
        <v>207</v>
      </c>
      <c r="M386" s="443"/>
    </row>
    <row r="387" spans="1:13" ht="15.75" hidden="1">
      <c r="A387" s="1126"/>
      <c r="B387" s="1127"/>
      <c r="C387" s="1505"/>
      <c r="D387" s="1506" t="s">
        <v>37</v>
      </c>
      <c r="E387" s="1508" t="s">
        <v>7</v>
      </c>
      <c r="F387" s="1509"/>
      <c r="G387" s="1509"/>
      <c r="H387" s="1509"/>
      <c r="I387" s="1509"/>
      <c r="J387" s="1510"/>
      <c r="K387" s="1516"/>
      <c r="L387" s="1518"/>
      <c r="M387" s="443"/>
    </row>
    <row r="388" spans="1:16" ht="15.75" hidden="1">
      <c r="A388" s="1526"/>
      <c r="B388" s="1527"/>
      <c r="C388" s="1505"/>
      <c r="D388" s="1506"/>
      <c r="E388" s="449" t="s">
        <v>208</v>
      </c>
      <c r="F388" s="449" t="s">
        <v>209</v>
      </c>
      <c r="G388" s="449" t="s">
        <v>210</v>
      </c>
      <c r="H388" s="449" t="s">
        <v>211</v>
      </c>
      <c r="I388" s="449" t="s">
        <v>341</v>
      </c>
      <c r="J388" s="449" t="s">
        <v>212</v>
      </c>
      <c r="K388" s="1517"/>
      <c r="L388" s="1519"/>
      <c r="M388" s="1499" t="s">
        <v>494</v>
      </c>
      <c r="N388" s="1499"/>
      <c r="O388" s="1499"/>
      <c r="P388" s="1499"/>
    </row>
    <row r="389" spans="1:16" ht="15" hidden="1">
      <c r="A389" s="1500" t="s">
        <v>6</v>
      </c>
      <c r="B389" s="1501"/>
      <c r="C389" s="450">
        <v>1</v>
      </c>
      <c r="D389" s="451">
        <v>2</v>
      </c>
      <c r="E389" s="450">
        <v>3</v>
      </c>
      <c r="F389" s="451">
        <v>4</v>
      </c>
      <c r="G389" s="450">
        <v>5</v>
      </c>
      <c r="H389" s="451">
        <v>6</v>
      </c>
      <c r="I389" s="450">
        <v>7</v>
      </c>
      <c r="J389" s="451">
        <v>8</v>
      </c>
      <c r="K389" s="450">
        <v>9</v>
      </c>
      <c r="L389" s="451">
        <v>10</v>
      </c>
      <c r="M389" s="452" t="s">
        <v>495</v>
      </c>
      <c r="N389" s="453" t="s">
        <v>498</v>
      </c>
      <c r="O389" s="453" t="s">
        <v>496</v>
      </c>
      <c r="P389" s="453" t="s">
        <v>497</v>
      </c>
    </row>
    <row r="390" spans="1:16" ht="24.75" customHeight="1" hidden="1">
      <c r="A390" s="412" t="s">
        <v>0</v>
      </c>
      <c r="B390" s="413" t="s">
        <v>131</v>
      </c>
      <c r="C390" s="402">
        <f>C391+C392</f>
        <v>6961324</v>
      </c>
      <c r="D390" s="402">
        <f aca="true" t="shared" si="92" ref="D390:L390">D391+D392</f>
        <v>1160486</v>
      </c>
      <c r="E390" s="402">
        <f t="shared" si="92"/>
        <v>331649</v>
      </c>
      <c r="F390" s="402">
        <f t="shared" si="92"/>
        <v>0</v>
      </c>
      <c r="G390" s="402">
        <f t="shared" si="92"/>
        <v>382410</v>
      </c>
      <c r="H390" s="402">
        <f t="shared" si="92"/>
        <v>109701</v>
      </c>
      <c r="I390" s="402">
        <f t="shared" si="92"/>
        <v>278351</v>
      </c>
      <c r="J390" s="402">
        <f t="shared" si="92"/>
        <v>58375</v>
      </c>
      <c r="K390" s="402">
        <f t="shared" si="92"/>
        <v>0</v>
      </c>
      <c r="L390" s="402">
        <f t="shared" si="92"/>
        <v>5800838</v>
      </c>
      <c r="M390" s="402" t="e">
        <f>'03'!#REF!+'04'!#REF!</f>
        <v>#REF!</v>
      </c>
      <c r="N390" s="402" t="e">
        <f>C390-M390</f>
        <v>#REF!</v>
      </c>
      <c r="O390" s="402" t="e">
        <f>#REF!</f>
        <v>#REF!</v>
      </c>
      <c r="P390" s="402" t="e">
        <f>C390-O390</f>
        <v>#REF!</v>
      </c>
    </row>
    <row r="391" spans="1:16" ht="24.75" customHeight="1" hidden="1">
      <c r="A391" s="415">
        <v>1</v>
      </c>
      <c r="B391" s="416" t="s">
        <v>132</v>
      </c>
      <c r="C391" s="402">
        <f>D391+K391+L391</f>
        <v>2566605</v>
      </c>
      <c r="D391" s="402">
        <f>E391+F391+G391+H391+I391+J391</f>
        <v>891117</v>
      </c>
      <c r="E391" s="405">
        <v>322507</v>
      </c>
      <c r="F391" s="405">
        <v>0</v>
      </c>
      <c r="G391" s="405">
        <v>312410</v>
      </c>
      <c r="H391" s="405">
        <v>0</v>
      </c>
      <c r="I391" s="405">
        <v>256200</v>
      </c>
      <c r="J391" s="405">
        <v>0</v>
      </c>
      <c r="K391" s="405">
        <v>0</v>
      </c>
      <c r="L391" s="405">
        <v>1675488</v>
      </c>
      <c r="M391" s="405" t="e">
        <f>'03'!#REF!+'04'!#REF!</f>
        <v>#REF!</v>
      </c>
      <c r="N391" s="405" t="e">
        <f aca="true" t="shared" si="93" ref="N391:N405">C391-M391</f>
        <v>#REF!</v>
      </c>
      <c r="O391" s="405" t="e">
        <f>#REF!</f>
        <v>#REF!</v>
      </c>
      <c r="P391" s="405" t="e">
        <f aca="true" t="shared" si="94" ref="P391:P405">C391-O391</f>
        <v>#REF!</v>
      </c>
    </row>
    <row r="392" spans="1:16" ht="24.75" customHeight="1" hidden="1">
      <c r="A392" s="415">
        <v>2</v>
      </c>
      <c r="B392" s="416" t="s">
        <v>133</v>
      </c>
      <c r="C392" s="402">
        <f>D392+K392+L392</f>
        <v>4394719</v>
      </c>
      <c r="D392" s="402">
        <f>E392+F392+G392+H392+I392+J392</f>
        <v>269369</v>
      </c>
      <c r="E392" s="405">
        <v>9142</v>
      </c>
      <c r="F392" s="405">
        <v>0</v>
      </c>
      <c r="G392" s="405">
        <v>70000</v>
      </c>
      <c r="H392" s="405">
        <v>109701</v>
      </c>
      <c r="I392" s="405">
        <v>22151</v>
      </c>
      <c r="J392" s="405">
        <v>58375</v>
      </c>
      <c r="K392" s="405">
        <v>0</v>
      </c>
      <c r="L392" s="405">
        <v>4125350</v>
      </c>
      <c r="M392" s="405" t="e">
        <f>'03'!#REF!+'04'!#REF!</f>
        <v>#REF!</v>
      </c>
      <c r="N392" s="405" t="e">
        <f t="shared" si="93"/>
        <v>#REF!</v>
      </c>
      <c r="O392" s="405" t="e">
        <f>#REF!</f>
        <v>#REF!</v>
      </c>
      <c r="P392" s="405" t="e">
        <f t="shared" si="94"/>
        <v>#REF!</v>
      </c>
    </row>
    <row r="393" spans="1:16" ht="24.75" customHeight="1" hidden="1">
      <c r="A393" s="393" t="s">
        <v>1</v>
      </c>
      <c r="B393" s="394" t="s">
        <v>134</v>
      </c>
      <c r="C393" s="402">
        <f>D393+K393+L393</f>
        <v>950</v>
      </c>
      <c r="D393" s="402">
        <f>E393+F393+G393+H393+I393+J393</f>
        <v>950</v>
      </c>
      <c r="E393" s="405">
        <v>200</v>
      </c>
      <c r="F393" s="405">
        <v>0</v>
      </c>
      <c r="G393" s="405">
        <v>0</v>
      </c>
      <c r="H393" s="405">
        <v>0</v>
      </c>
      <c r="I393" s="405">
        <v>750</v>
      </c>
      <c r="J393" s="405">
        <v>0</v>
      </c>
      <c r="K393" s="405">
        <v>0</v>
      </c>
      <c r="L393" s="405">
        <v>0</v>
      </c>
      <c r="M393" s="405" t="e">
        <f>'03'!#REF!+'04'!#REF!</f>
        <v>#REF!</v>
      </c>
      <c r="N393" s="405" t="e">
        <f t="shared" si="93"/>
        <v>#REF!</v>
      </c>
      <c r="O393" s="405" t="e">
        <f>#REF!</f>
        <v>#REF!</v>
      </c>
      <c r="P393" s="405" t="e">
        <f t="shared" si="94"/>
        <v>#REF!</v>
      </c>
    </row>
    <row r="394" spans="1:16" ht="24.75" customHeight="1" hidden="1">
      <c r="A394" s="393" t="s">
        <v>9</v>
      </c>
      <c r="B394" s="394" t="s">
        <v>135</v>
      </c>
      <c r="C394" s="402">
        <f>D394+K394+L394</f>
        <v>0</v>
      </c>
      <c r="D394" s="402">
        <f>E394+F394+G394+H394+I394+J394</f>
        <v>0</v>
      </c>
      <c r="E394" s="405">
        <v>0</v>
      </c>
      <c r="F394" s="405">
        <v>0</v>
      </c>
      <c r="G394" s="405">
        <v>0</v>
      </c>
      <c r="H394" s="405">
        <v>0</v>
      </c>
      <c r="I394" s="405">
        <v>0</v>
      </c>
      <c r="J394" s="405">
        <v>0</v>
      </c>
      <c r="K394" s="405">
        <v>0</v>
      </c>
      <c r="L394" s="405">
        <v>0</v>
      </c>
      <c r="M394" s="405" t="e">
        <f>'03'!#REF!+'04'!#REF!</f>
        <v>#REF!</v>
      </c>
      <c r="N394" s="405" t="e">
        <f t="shared" si="93"/>
        <v>#REF!</v>
      </c>
      <c r="O394" s="405" t="e">
        <f>#REF!</f>
        <v>#REF!</v>
      </c>
      <c r="P394" s="405" t="e">
        <f t="shared" si="94"/>
        <v>#REF!</v>
      </c>
    </row>
    <row r="395" spans="1:16" ht="24.75" customHeight="1" hidden="1">
      <c r="A395" s="393" t="s">
        <v>136</v>
      </c>
      <c r="B395" s="394" t="s">
        <v>137</v>
      </c>
      <c r="C395" s="402">
        <f>C396+C405</f>
        <v>6960374</v>
      </c>
      <c r="D395" s="402">
        <f aca="true" t="shared" si="95" ref="D395:L395">D396+D405</f>
        <v>1159536</v>
      </c>
      <c r="E395" s="402">
        <f t="shared" si="95"/>
        <v>331449</v>
      </c>
      <c r="F395" s="402">
        <f t="shared" si="95"/>
        <v>0</v>
      </c>
      <c r="G395" s="402">
        <f t="shared" si="95"/>
        <v>382410</v>
      </c>
      <c r="H395" s="402">
        <f t="shared" si="95"/>
        <v>109701</v>
      </c>
      <c r="I395" s="402">
        <f t="shared" si="95"/>
        <v>277601</v>
      </c>
      <c r="J395" s="402">
        <f t="shared" si="95"/>
        <v>58375</v>
      </c>
      <c r="K395" s="402">
        <f t="shared" si="95"/>
        <v>0</v>
      </c>
      <c r="L395" s="402">
        <f t="shared" si="95"/>
        <v>5800838</v>
      </c>
      <c r="M395" s="402" t="e">
        <f>'03'!#REF!+'04'!#REF!</f>
        <v>#REF!</v>
      </c>
      <c r="N395" s="402" t="e">
        <f t="shared" si="93"/>
        <v>#REF!</v>
      </c>
      <c r="O395" s="402" t="e">
        <f>#REF!</f>
        <v>#REF!</v>
      </c>
      <c r="P395" s="402" t="e">
        <f t="shared" si="94"/>
        <v>#REF!</v>
      </c>
    </row>
    <row r="396" spans="1:16" ht="24.75" customHeight="1" hidden="1">
      <c r="A396" s="393" t="s">
        <v>52</v>
      </c>
      <c r="B396" s="417" t="s">
        <v>138</v>
      </c>
      <c r="C396" s="402">
        <f>SUM(C397:C404)</f>
        <v>6284923</v>
      </c>
      <c r="D396" s="402">
        <f aca="true" t="shared" si="96" ref="D396:L396">SUM(D397:D404)</f>
        <v>484085</v>
      </c>
      <c r="E396" s="402">
        <f t="shared" si="96"/>
        <v>254828</v>
      </c>
      <c r="F396" s="402">
        <f t="shared" si="96"/>
        <v>0</v>
      </c>
      <c r="G396" s="402">
        <f t="shared" si="96"/>
        <v>83280</v>
      </c>
      <c r="H396" s="402">
        <f t="shared" si="96"/>
        <v>1201</v>
      </c>
      <c r="I396" s="402">
        <f t="shared" si="96"/>
        <v>86401</v>
      </c>
      <c r="J396" s="402">
        <f t="shared" si="96"/>
        <v>58375</v>
      </c>
      <c r="K396" s="402">
        <f t="shared" si="96"/>
        <v>0</v>
      </c>
      <c r="L396" s="402">
        <f t="shared" si="96"/>
        <v>5800838</v>
      </c>
      <c r="M396" s="402" t="e">
        <f>'03'!#REF!+'04'!#REF!</f>
        <v>#REF!</v>
      </c>
      <c r="N396" s="402" t="e">
        <f t="shared" si="93"/>
        <v>#REF!</v>
      </c>
      <c r="O396" s="402" t="e">
        <f>#REF!</f>
        <v>#REF!</v>
      </c>
      <c r="P396" s="402" t="e">
        <f t="shared" si="94"/>
        <v>#REF!</v>
      </c>
    </row>
    <row r="397" spans="1:16" ht="24.75" customHeight="1" hidden="1">
      <c r="A397" s="415" t="s">
        <v>54</v>
      </c>
      <c r="B397" s="416" t="s">
        <v>139</v>
      </c>
      <c r="C397" s="402">
        <f aca="true" t="shared" si="97" ref="C397:C405">D397+K397+L397</f>
        <v>88177</v>
      </c>
      <c r="D397" s="402">
        <f aca="true" t="shared" si="98" ref="D397:D405">E397+F397+G397+H397+I397+J397</f>
        <v>75577</v>
      </c>
      <c r="E397" s="405">
        <v>4500</v>
      </c>
      <c r="F397" s="405">
        <v>0</v>
      </c>
      <c r="G397" s="405">
        <v>10000</v>
      </c>
      <c r="H397" s="405">
        <v>1201</v>
      </c>
      <c r="I397" s="405">
        <v>1501</v>
      </c>
      <c r="J397" s="405">
        <v>58375</v>
      </c>
      <c r="K397" s="405">
        <v>0</v>
      </c>
      <c r="L397" s="405">
        <v>12600</v>
      </c>
      <c r="M397" s="405" t="e">
        <f>'03'!#REF!+'04'!#REF!</f>
        <v>#REF!</v>
      </c>
      <c r="N397" s="405" t="e">
        <f t="shared" si="93"/>
        <v>#REF!</v>
      </c>
      <c r="O397" s="405" t="e">
        <f>#REF!</f>
        <v>#REF!</v>
      </c>
      <c r="P397" s="405" t="e">
        <f t="shared" si="94"/>
        <v>#REF!</v>
      </c>
    </row>
    <row r="398" spans="1:16" ht="24.75" customHeight="1" hidden="1">
      <c r="A398" s="415" t="s">
        <v>55</v>
      </c>
      <c r="B398" s="416" t="s">
        <v>140</v>
      </c>
      <c r="C398" s="402">
        <f t="shared" si="97"/>
        <v>0</v>
      </c>
      <c r="D398" s="402">
        <f t="shared" si="98"/>
        <v>0</v>
      </c>
      <c r="E398" s="405">
        <v>0</v>
      </c>
      <c r="F398" s="405">
        <v>0</v>
      </c>
      <c r="G398" s="405">
        <v>0</v>
      </c>
      <c r="H398" s="405">
        <v>0</v>
      </c>
      <c r="I398" s="405">
        <v>0</v>
      </c>
      <c r="J398" s="405">
        <v>0</v>
      </c>
      <c r="K398" s="405">
        <v>0</v>
      </c>
      <c r="L398" s="405">
        <v>0</v>
      </c>
      <c r="M398" s="405" t="e">
        <f>'03'!#REF!+'04'!#REF!</f>
        <v>#REF!</v>
      </c>
      <c r="N398" s="405" t="e">
        <f t="shared" si="93"/>
        <v>#REF!</v>
      </c>
      <c r="O398" s="405" t="e">
        <f>#REF!</f>
        <v>#REF!</v>
      </c>
      <c r="P398" s="405" t="e">
        <f t="shared" si="94"/>
        <v>#REF!</v>
      </c>
    </row>
    <row r="399" spans="1:16" ht="24.75" customHeight="1" hidden="1">
      <c r="A399" s="415" t="s">
        <v>141</v>
      </c>
      <c r="B399" s="416" t="s">
        <v>201</v>
      </c>
      <c r="C399" s="402">
        <f t="shared" si="97"/>
        <v>4500</v>
      </c>
      <c r="D399" s="402">
        <f t="shared" si="98"/>
        <v>4500</v>
      </c>
      <c r="E399" s="405">
        <v>0</v>
      </c>
      <c r="F399" s="405">
        <v>0</v>
      </c>
      <c r="G399" s="405">
        <v>4500</v>
      </c>
      <c r="H399" s="405">
        <v>0</v>
      </c>
      <c r="I399" s="405">
        <v>0</v>
      </c>
      <c r="J399" s="405">
        <v>0</v>
      </c>
      <c r="K399" s="405">
        <v>0</v>
      </c>
      <c r="L399" s="405">
        <v>0</v>
      </c>
      <c r="M399" s="405" t="e">
        <f>'03'!#REF!</f>
        <v>#REF!</v>
      </c>
      <c r="N399" s="405" t="e">
        <f t="shared" si="93"/>
        <v>#REF!</v>
      </c>
      <c r="O399" s="405" t="e">
        <f>#REF!</f>
        <v>#REF!</v>
      </c>
      <c r="P399" s="405" t="e">
        <f t="shared" si="94"/>
        <v>#REF!</v>
      </c>
    </row>
    <row r="400" spans="1:16" ht="24.75" customHeight="1" hidden="1">
      <c r="A400" s="415" t="s">
        <v>143</v>
      </c>
      <c r="B400" s="416" t="s">
        <v>142</v>
      </c>
      <c r="C400" s="402">
        <f t="shared" si="97"/>
        <v>4418051</v>
      </c>
      <c r="D400" s="402">
        <f t="shared" si="98"/>
        <v>108583</v>
      </c>
      <c r="E400" s="405">
        <v>10903</v>
      </c>
      <c r="F400" s="405">
        <v>0</v>
      </c>
      <c r="G400" s="405">
        <v>61780</v>
      </c>
      <c r="H400" s="405">
        <v>0</v>
      </c>
      <c r="I400" s="405">
        <v>35900</v>
      </c>
      <c r="J400" s="405">
        <v>0</v>
      </c>
      <c r="K400" s="405">
        <v>0</v>
      </c>
      <c r="L400" s="405">
        <v>4309468</v>
      </c>
      <c r="M400" s="405" t="e">
        <f>'03'!#REF!+'04'!#REF!</f>
        <v>#REF!</v>
      </c>
      <c r="N400" s="405" t="e">
        <f t="shared" si="93"/>
        <v>#REF!</v>
      </c>
      <c r="O400" s="405" t="e">
        <f>#REF!</f>
        <v>#REF!</v>
      </c>
      <c r="P400" s="405" t="e">
        <f t="shared" si="94"/>
        <v>#REF!</v>
      </c>
    </row>
    <row r="401" spans="1:16" ht="24.75" customHeight="1" hidden="1">
      <c r="A401" s="415" t="s">
        <v>145</v>
      </c>
      <c r="B401" s="416" t="s">
        <v>144</v>
      </c>
      <c r="C401" s="402">
        <f t="shared" si="97"/>
        <v>50472</v>
      </c>
      <c r="D401" s="402">
        <f t="shared" si="98"/>
        <v>50472</v>
      </c>
      <c r="E401" s="405">
        <v>1472</v>
      </c>
      <c r="F401" s="405">
        <v>0</v>
      </c>
      <c r="G401" s="405">
        <v>0</v>
      </c>
      <c r="H401" s="405">
        <v>0</v>
      </c>
      <c r="I401" s="405">
        <v>49000</v>
      </c>
      <c r="J401" s="405">
        <v>0</v>
      </c>
      <c r="K401" s="405">
        <v>0</v>
      </c>
      <c r="L401" s="405">
        <v>0</v>
      </c>
      <c r="M401" s="405" t="e">
        <f>'03'!#REF!+'04'!#REF!</f>
        <v>#REF!</v>
      </c>
      <c r="N401" s="405" t="e">
        <f t="shared" si="93"/>
        <v>#REF!</v>
      </c>
      <c r="O401" s="405" t="e">
        <f>#REF!</f>
        <v>#REF!</v>
      </c>
      <c r="P401" s="405" t="e">
        <f t="shared" si="94"/>
        <v>#REF!</v>
      </c>
    </row>
    <row r="402" spans="1:16" ht="24.75" customHeight="1" hidden="1">
      <c r="A402" s="415" t="s">
        <v>147</v>
      </c>
      <c r="B402" s="416" t="s">
        <v>146</v>
      </c>
      <c r="C402" s="402">
        <f t="shared" si="97"/>
        <v>0</v>
      </c>
      <c r="D402" s="402">
        <f t="shared" si="98"/>
        <v>0</v>
      </c>
      <c r="E402" s="405">
        <v>0</v>
      </c>
      <c r="F402" s="405">
        <v>0</v>
      </c>
      <c r="G402" s="405">
        <v>0</v>
      </c>
      <c r="H402" s="405">
        <v>0</v>
      </c>
      <c r="I402" s="405">
        <v>0</v>
      </c>
      <c r="J402" s="405">
        <v>0</v>
      </c>
      <c r="K402" s="405">
        <v>0</v>
      </c>
      <c r="L402" s="405">
        <v>0</v>
      </c>
      <c r="M402" s="405" t="e">
        <f>'03'!#REF!+'04'!#REF!</f>
        <v>#REF!</v>
      </c>
      <c r="N402" s="405" t="e">
        <f t="shared" si="93"/>
        <v>#REF!</v>
      </c>
      <c r="O402" s="405" t="e">
        <f>#REF!</f>
        <v>#REF!</v>
      </c>
      <c r="P402" s="405" t="e">
        <f t="shared" si="94"/>
        <v>#REF!</v>
      </c>
    </row>
    <row r="403" spans="1:16" ht="24.75" customHeight="1" hidden="1">
      <c r="A403" s="415" t="s">
        <v>149</v>
      </c>
      <c r="B403" s="418" t="s">
        <v>148</v>
      </c>
      <c r="C403" s="402">
        <f t="shared" si="97"/>
        <v>0</v>
      </c>
      <c r="D403" s="402">
        <f t="shared" si="98"/>
        <v>0</v>
      </c>
      <c r="E403" s="405">
        <v>0</v>
      </c>
      <c r="F403" s="405">
        <v>0</v>
      </c>
      <c r="G403" s="405">
        <v>0</v>
      </c>
      <c r="H403" s="405">
        <v>0</v>
      </c>
      <c r="I403" s="405">
        <v>0</v>
      </c>
      <c r="J403" s="405">
        <v>0</v>
      </c>
      <c r="K403" s="405">
        <v>0</v>
      </c>
      <c r="L403" s="405">
        <v>0</v>
      </c>
      <c r="M403" s="405" t="e">
        <f>'03'!#REF!+'04'!#REF!</f>
        <v>#REF!</v>
      </c>
      <c r="N403" s="405" t="e">
        <f t="shared" si="93"/>
        <v>#REF!</v>
      </c>
      <c r="O403" s="405" t="e">
        <f>#REF!</f>
        <v>#REF!</v>
      </c>
      <c r="P403" s="405" t="e">
        <f t="shared" si="94"/>
        <v>#REF!</v>
      </c>
    </row>
    <row r="404" spans="1:16" ht="24.75" customHeight="1" hidden="1">
      <c r="A404" s="415" t="s">
        <v>185</v>
      </c>
      <c r="B404" s="416" t="s">
        <v>150</v>
      </c>
      <c r="C404" s="402">
        <f t="shared" si="97"/>
        <v>1723723</v>
      </c>
      <c r="D404" s="402">
        <f t="shared" si="98"/>
        <v>244953</v>
      </c>
      <c r="E404" s="405">
        <v>237953</v>
      </c>
      <c r="F404" s="405">
        <v>0</v>
      </c>
      <c r="G404" s="405">
        <v>7000</v>
      </c>
      <c r="H404" s="405">
        <v>0</v>
      </c>
      <c r="I404" s="405">
        <v>0</v>
      </c>
      <c r="J404" s="405">
        <v>0</v>
      </c>
      <c r="K404" s="405">
        <v>0</v>
      </c>
      <c r="L404" s="405">
        <v>1478770</v>
      </c>
      <c r="M404" s="405" t="e">
        <f>'03'!#REF!+'04'!#REF!</f>
        <v>#REF!</v>
      </c>
      <c r="N404" s="405" t="e">
        <f t="shared" si="93"/>
        <v>#REF!</v>
      </c>
      <c r="O404" s="405" t="e">
        <f>#REF!</f>
        <v>#REF!</v>
      </c>
      <c r="P404" s="405" t="e">
        <f t="shared" si="94"/>
        <v>#REF!</v>
      </c>
    </row>
    <row r="405" spans="1:16" ht="24.75" customHeight="1" hidden="1">
      <c r="A405" s="393" t="s">
        <v>53</v>
      </c>
      <c r="B405" s="394" t="s">
        <v>151</v>
      </c>
      <c r="C405" s="402">
        <f t="shared" si="97"/>
        <v>675451</v>
      </c>
      <c r="D405" s="402">
        <f t="shared" si="98"/>
        <v>675451</v>
      </c>
      <c r="E405" s="405">
        <v>76621</v>
      </c>
      <c r="F405" s="405">
        <v>0</v>
      </c>
      <c r="G405" s="405">
        <v>299130</v>
      </c>
      <c r="H405" s="405">
        <v>108500</v>
      </c>
      <c r="I405" s="405">
        <v>191200</v>
      </c>
      <c r="J405" s="405">
        <v>0</v>
      </c>
      <c r="K405" s="405">
        <v>0</v>
      </c>
      <c r="L405" s="405">
        <v>0</v>
      </c>
      <c r="M405" s="402" t="e">
        <f>'03'!#REF!+'04'!#REF!</f>
        <v>#REF!</v>
      </c>
      <c r="N405" s="402" t="e">
        <f t="shared" si="93"/>
        <v>#REF!</v>
      </c>
      <c r="O405" s="402" t="e">
        <f>#REF!</f>
        <v>#REF!</v>
      </c>
      <c r="P405" s="402" t="e">
        <f t="shared" si="94"/>
        <v>#REF!</v>
      </c>
    </row>
    <row r="406" spans="1:16" ht="24.75" customHeight="1" hidden="1">
      <c r="A406" s="434" t="s">
        <v>76</v>
      </c>
      <c r="B406" s="457" t="s">
        <v>213</v>
      </c>
      <c r="C406" s="441">
        <f>(C397+C398+C399)/C396</f>
        <v>0.014745924492631016</v>
      </c>
      <c r="D406" s="395">
        <f aca="true" t="shared" si="99" ref="D406:L406">(D397+D398+D399)/D396</f>
        <v>0.16541929619798176</v>
      </c>
      <c r="E406" s="407">
        <f t="shared" si="99"/>
        <v>0.017658969971902617</v>
      </c>
      <c r="F406" s="407" t="e">
        <f t="shared" si="99"/>
        <v>#DIV/0!</v>
      </c>
      <c r="G406" s="407">
        <f t="shared" si="99"/>
        <v>0.17411143131604226</v>
      </c>
      <c r="H406" s="407">
        <f t="shared" si="99"/>
        <v>1</v>
      </c>
      <c r="I406" s="407">
        <f t="shared" si="99"/>
        <v>0.01737248411476719</v>
      </c>
      <c r="J406" s="407">
        <f t="shared" si="99"/>
        <v>1</v>
      </c>
      <c r="K406" s="407" t="e">
        <f t="shared" si="99"/>
        <v>#DIV/0!</v>
      </c>
      <c r="L406" s="407">
        <f t="shared" si="99"/>
        <v>0.0021720999621089227</v>
      </c>
      <c r="M406" s="411"/>
      <c r="N406" s="458"/>
      <c r="O406" s="458"/>
      <c r="P406" s="458"/>
    </row>
    <row r="407" spans="1:16" ht="17.25" hidden="1">
      <c r="A407" s="1502" t="s">
        <v>492</v>
      </c>
      <c r="B407" s="1502"/>
      <c r="C407" s="405">
        <f>C390-C393-C394-C395</f>
        <v>0</v>
      </c>
      <c r="D407" s="405">
        <f aca="true" t="shared" si="100" ref="D407:L407">D390-D393-D394-D395</f>
        <v>0</v>
      </c>
      <c r="E407" s="405">
        <f t="shared" si="100"/>
        <v>0</v>
      </c>
      <c r="F407" s="405">
        <f t="shared" si="100"/>
        <v>0</v>
      </c>
      <c r="G407" s="405">
        <f t="shared" si="100"/>
        <v>0</v>
      </c>
      <c r="H407" s="405">
        <f t="shared" si="100"/>
        <v>0</v>
      </c>
      <c r="I407" s="405">
        <f t="shared" si="100"/>
        <v>0</v>
      </c>
      <c r="J407" s="405">
        <f t="shared" si="100"/>
        <v>0</v>
      </c>
      <c r="K407" s="405">
        <f t="shared" si="100"/>
        <v>0</v>
      </c>
      <c r="L407" s="405">
        <f t="shared" si="100"/>
        <v>0</v>
      </c>
      <c r="M407" s="411"/>
      <c r="N407" s="458"/>
      <c r="O407" s="458"/>
      <c r="P407" s="458"/>
    </row>
    <row r="408" spans="1:16" ht="17.25" hidden="1">
      <c r="A408" s="1497" t="s">
        <v>493</v>
      </c>
      <c r="B408" s="1497"/>
      <c r="C408" s="405">
        <f>C395-C396-C405</f>
        <v>0</v>
      </c>
      <c r="D408" s="405">
        <f aca="true" t="shared" si="101" ref="D408:L408">D395-D396-D405</f>
        <v>0</v>
      </c>
      <c r="E408" s="405">
        <f t="shared" si="101"/>
        <v>0</v>
      </c>
      <c r="F408" s="405">
        <f t="shared" si="101"/>
        <v>0</v>
      </c>
      <c r="G408" s="405">
        <f t="shared" si="101"/>
        <v>0</v>
      </c>
      <c r="H408" s="405">
        <f t="shared" si="101"/>
        <v>0</v>
      </c>
      <c r="I408" s="405">
        <f t="shared" si="101"/>
        <v>0</v>
      </c>
      <c r="J408" s="405">
        <f t="shared" si="101"/>
        <v>0</v>
      </c>
      <c r="K408" s="405">
        <f t="shared" si="101"/>
        <v>0</v>
      </c>
      <c r="L408" s="405">
        <f t="shared" si="101"/>
        <v>0</v>
      </c>
      <c r="M408" s="411"/>
      <c r="N408" s="458"/>
      <c r="O408" s="458"/>
      <c r="P408" s="458"/>
    </row>
    <row r="409" spans="1:16" ht="18.75" hidden="1">
      <c r="A409" s="443"/>
      <c r="B409" s="459" t="s">
        <v>512</v>
      </c>
      <c r="C409" s="459"/>
      <c r="D409" s="435"/>
      <c r="E409" s="435"/>
      <c r="F409" s="435"/>
      <c r="G409" s="1494" t="s">
        <v>512</v>
      </c>
      <c r="H409" s="1494"/>
      <c r="I409" s="1494"/>
      <c r="J409" s="1494"/>
      <c r="K409" s="1494"/>
      <c r="L409" s="1494"/>
      <c r="M409" s="446"/>
      <c r="N409" s="446"/>
      <c r="O409" s="446"/>
      <c r="P409" s="446"/>
    </row>
    <row r="410" spans="1:16" ht="18.75" hidden="1">
      <c r="A410" s="1495" t="s">
        <v>4</v>
      </c>
      <c r="B410" s="1495"/>
      <c r="C410" s="1495"/>
      <c r="D410" s="1495"/>
      <c r="E410" s="435"/>
      <c r="F410" s="435"/>
      <c r="G410" s="460"/>
      <c r="H410" s="1496" t="s">
        <v>513</v>
      </c>
      <c r="I410" s="1496"/>
      <c r="J410" s="1496"/>
      <c r="K410" s="1496"/>
      <c r="L410" s="1496"/>
      <c r="M410" s="446"/>
      <c r="N410" s="446"/>
      <c r="O410" s="446"/>
      <c r="P410" s="446"/>
    </row>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spans="1:13" ht="16.5" hidden="1">
      <c r="A427" s="1520" t="s">
        <v>33</v>
      </c>
      <c r="B427" s="1521"/>
      <c r="C427" s="442"/>
      <c r="D427" s="1522" t="s">
        <v>79</v>
      </c>
      <c r="E427" s="1522"/>
      <c r="F427" s="1522"/>
      <c r="G427" s="1522"/>
      <c r="H427" s="1522"/>
      <c r="I427" s="1522"/>
      <c r="J427" s="1522"/>
      <c r="K427" s="1523"/>
      <c r="L427" s="1523"/>
      <c r="M427" s="446"/>
    </row>
    <row r="428" spans="1:13" ht="16.5" hidden="1">
      <c r="A428" s="1504" t="s">
        <v>339</v>
      </c>
      <c r="B428" s="1504"/>
      <c r="C428" s="1504"/>
      <c r="D428" s="1522" t="s">
        <v>214</v>
      </c>
      <c r="E428" s="1522"/>
      <c r="F428" s="1522"/>
      <c r="G428" s="1522"/>
      <c r="H428" s="1522"/>
      <c r="I428" s="1522"/>
      <c r="J428" s="1522"/>
      <c r="K428" s="1524" t="s">
        <v>508</v>
      </c>
      <c r="L428" s="1524"/>
      <c r="M428" s="443"/>
    </row>
    <row r="429" spans="1:13" ht="16.5" hidden="1">
      <c r="A429" s="1504" t="s">
        <v>340</v>
      </c>
      <c r="B429" s="1504"/>
      <c r="C429" s="408"/>
      <c r="D429" s="1525" t="s">
        <v>11</v>
      </c>
      <c r="E429" s="1525"/>
      <c r="F429" s="1525"/>
      <c r="G429" s="1525"/>
      <c r="H429" s="1525"/>
      <c r="I429" s="1525"/>
      <c r="J429" s="1525"/>
      <c r="K429" s="1523"/>
      <c r="L429" s="1523"/>
      <c r="M429" s="446"/>
    </row>
    <row r="430" spans="1:13" ht="15.75" hidden="1">
      <c r="A430" s="419" t="s">
        <v>119</v>
      </c>
      <c r="B430" s="419"/>
      <c r="C430" s="409"/>
      <c r="D430" s="447"/>
      <c r="E430" s="447"/>
      <c r="F430" s="448"/>
      <c r="G430" s="448"/>
      <c r="H430" s="448"/>
      <c r="I430" s="448"/>
      <c r="J430" s="448"/>
      <c r="K430" s="1503"/>
      <c r="L430" s="1503"/>
      <c r="M430" s="443"/>
    </row>
    <row r="431" spans="1:13" ht="15.75" hidden="1">
      <c r="A431" s="447"/>
      <c r="B431" s="447" t="s">
        <v>94</v>
      </c>
      <c r="C431" s="447"/>
      <c r="D431" s="447"/>
      <c r="E431" s="447"/>
      <c r="F431" s="447"/>
      <c r="G431" s="447"/>
      <c r="H431" s="447"/>
      <c r="I431" s="447"/>
      <c r="J431" s="447"/>
      <c r="K431" s="1507"/>
      <c r="L431" s="1507"/>
      <c r="M431" s="443"/>
    </row>
    <row r="432" spans="1:13" ht="15.75" hidden="1">
      <c r="A432" s="1124" t="s">
        <v>71</v>
      </c>
      <c r="B432" s="1125"/>
      <c r="C432" s="1505" t="s">
        <v>38</v>
      </c>
      <c r="D432" s="1511" t="s">
        <v>337</v>
      </c>
      <c r="E432" s="1511"/>
      <c r="F432" s="1511"/>
      <c r="G432" s="1511"/>
      <c r="H432" s="1511"/>
      <c r="I432" s="1511"/>
      <c r="J432" s="1511"/>
      <c r="K432" s="1511"/>
      <c r="L432" s="1511"/>
      <c r="M432" s="446"/>
    </row>
    <row r="433" spans="1:13" ht="15.75" hidden="1">
      <c r="A433" s="1126"/>
      <c r="B433" s="1127"/>
      <c r="C433" s="1505"/>
      <c r="D433" s="1512" t="s">
        <v>205</v>
      </c>
      <c r="E433" s="1513"/>
      <c r="F433" s="1513"/>
      <c r="G433" s="1513"/>
      <c r="H433" s="1513"/>
      <c r="I433" s="1513"/>
      <c r="J433" s="1514"/>
      <c r="K433" s="1515" t="s">
        <v>206</v>
      </c>
      <c r="L433" s="1515" t="s">
        <v>207</v>
      </c>
      <c r="M433" s="443"/>
    </row>
    <row r="434" spans="1:13" ht="15.75" hidden="1">
      <c r="A434" s="1126"/>
      <c r="B434" s="1127"/>
      <c r="C434" s="1505"/>
      <c r="D434" s="1506" t="s">
        <v>37</v>
      </c>
      <c r="E434" s="1508" t="s">
        <v>7</v>
      </c>
      <c r="F434" s="1509"/>
      <c r="G434" s="1509"/>
      <c r="H434" s="1509"/>
      <c r="I434" s="1509"/>
      <c r="J434" s="1510"/>
      <c r="K434" s="1516"/>
      <c r="L434" s="1518"/>
      <c r="M434" s="443"/>
    </row>
    <row r="435" spans="1:16" ht="15.75" hidden="1">
      <c r="A435" s="1526"/>
      <c r="B435" s="1527"/>
      <c r="C435" s="1505"/>
      <c r="D435" s="1506"/>
      <c r="E435" s="449" t="s">
        <v>208</v>
      </c>
      <c r="F435" s="449" t="s">
        <v>209</v>
      </c>
      <c r="G435" s="449" t="s">
        <v>210</v>
      </c>
      <c r="H435" s="449" t="s">
        <v>211</v>
      </c>
      <c r="I435" s="449" t="s">
        <v>341</v>
      </c>
      <c r="J435" s="449" t="s">
        <v>212</v>
      </c>
      <c r="K435" s="1517"/>
      <c r="L435" s="1519"/>
      <c r="M435" s="1499" t="s">
        <v>494</v>
      </c>
      <c r="N435" s="1499"/>
      <c r="O435" s="1499"/>
      <c r="P435" s="1499"/>
    </row>
    <row r="436" spans="1:16" ht="15" hidden="1">
      <c r="A436" s="1500" t="s">
        <v>6</v>
      </c>
      <c r="B436" s="1501"/>
      <c r="C436" s="450">
        <v>1</v>
      </c>
      <c r="D436" s="451">
        <v>2</v>
      </c>
      <c r="E436" s="450">
        <v>3</v>
      </c>
      <c r="F436" s="451">
        <v>4</v>
      </c>
      <c r="G436" s="450">
        <v>5</v>
      </c>
      <c r="H436" s="451">
        <v>6</v>
      </c>
      <c r="I436" s="450">
        <v>7</v>
      </c>
      <c r="J436" s="451">
        <v>8</v>
      </c>
      <c r="K436" s="450">
        <v>9</v>
      </c>
      <c r="L436" s="451">
        <v>10</v>
      </c>
      <c r="M436" s="452" t="s">
        <v>495</v>
      </c>
      <c r="N436" s="453" t="s">
        <v>498</v>
      </c>
      <c r="O436" s="453" t="s">
        <v>496</v>
      </c>
      <c r="P436" s="453" t="s">
        <v>497</v>
      </c>
    </row>
    <row r="437" spans="1:16" ht="24.75" customHeight="1" hidden="1">
      <c r="A437" s="412" t="s">
        <v>0</v>
      </c>
      <c r="B437" s="413" t="s">
        <v>131</v>
      </c>
      <c r="C437" s="402">
        <f>C438+C439</f>
        <v>5449092</v>
      </c>
      <c r="D437" s="402">
        <f aca="true" t="shared" si="102" ref="D437:L437">D438+D439</f>
        <v>447871</v>
      </c>
      <c r="E437" s="402">
        <f t="shared" si="102"/>
        <v>262468</v>
      </c>
      <c r="F437" s="402">
        <f t="shared" si="102"/>
        <v>0</v>
      </c>
      <c r="G437" s="402">
        <f t="shared" si="102"/>
        <v>115140</v>
      </c>
      <c r="H437" s="402">
        <f t="shared" si="102"/>
        <v>16950</v>
      </c>
      <c r="I437" s="402">
        <f t="shared" si="102"/>
        <v>21311</v>
      </c>
      <c r="J437" s="402">
        <f t="shared" si="102"/>
        <v>32002</v>
      </c>
      <c r="K437" s="402">
        <f t="shared" si="102"/>
        <v>0</v>
      </c>
      <c r="L437" s="402">
        <f t="shared" si="102"/>
        <v>5001221</v>
      </c>
      <c r="M437" s="402" t="e">
        <f>'03'!#REF!+'04'!#REF!</f>
        <v>#REF!</v>
      </c>
      <c r="N437" s="402" t="e">
        <f>C437-M437</f>
        <v>#REF!</v>
      </c>
      <c r="O437" s="402" t="e">
        <f>#REF!</f>
        <v>#REF!</v>
      </c>
      <c r="P437" s="402" t="e">
        <f>C437-O437</f>
        <v>#REF!</v>
      </c>
    </row>
    <row r="438" spans="1:16" ht="24.75" customHeight="1" hidden="1">
      <c r="A438" s="415">
        <v>1</v>
      </c>
      <c r="B438" s="416" t="s">
        <v>132</v>
      </c>
      <c r="C438" s="402">
        <f>D438+K438+L438</f>
        <v>4888044</v>
      </c>
      <c r="D438" s="402">
        <f>E438+F438+G438+H438+I438+J438</f>
        <v>376330</v>
      </c>
      <c r="E438" s="405">
        <v>238379</v>
      </c>
      <c r="F438" s="405"/>
      <c r="G438" s="405">
        <v>115140</v>
      </c>
      <c r="H438" s="405">
        <v>1500</v>
      </c>
      <c r="I438" s="405">
        <v>21311</v>
      </c>
      <c r="J438" s="405"/>
      <c r="K438" s="405"/>
      <c r="L438" s="405">
        <v>4511714</v>
      </c>
      <c r="M438" s="405" t="e">
        <f>'03'!#REF!+'04'!#REF!</f>
        <v>#REF!</v>
      </c>
      <c r="N438" s="405" t="e">
        <f aca="true" t="shared" si="103" ref="N438:N452">C438-M438</f>
        <v>#REF!</v>
      </c>
      <c r="O438" s="405" t="e">
        <f>#REF!</f>
        <v>#REF!</v>
      </c>
      <c r="P438" s="405" t="e">
        <f aca="true" t="shared" si="104" ref="P438:P452">C438-O438</f>
        <v>#REF!</v>
      </c>
    </row>
    <row r="439" spans="1:16" ht="24.75" customHeight="1" hidden="1">
      <c r="A439" s="415">
        <v>2</v>
      </c>
      <c r="B439" s="416" t="s">
        <v>133</v>
      </c>
      <c r="C439" s="402">
        <f>D439+K439+L439</f>
        <v>561048</v>
      </c>
      <c r="D439" s="402">
        <f>E439+F439+G439+H439+I439+J439</f>
        <v>71541</v>
      </c>
      <c r="E439" s="405">
        <v>24089</v>
      </c>
      <c r="F439" s="405">
        <v>0</v>
      </c>
      <c r="G439" s="405">
        <v>0</v>
      </c>
      <c r="H439" s="405">
        <v>15450</v>
      </c>
      <c r="I439" s="405">
        <v>0</v>
      </c>
      <c r="J439" s="405">
        <v>32002</v>
      </c>
      <c r="K439" s="405">
        <v>0</v>
      </c>
      <c r="L439" s="405">
        <v>489507</v>
      </c>
      <c r="M439" s="405" t="e">
        <f>'03'!#REF!+'04'!#REF!</f>
        <v>#REF!</v>
      </c>
      <c r="N439" s="405" t="e">
        <f t="shared" si="103"/>
        <v>#REF!</v>
      </c>
      <c r="O439" s="405" t="e">
        <f>#REF!</f>
        <v>#REF!</v>
      </c>
      <c r="P439" s="405" t="e">
        <f t="shared" si="104"/>
        <v>#REF!</v>
      </c>
    </row>
    <row r="440" spans="1:16" ht="24.75" customHeight="1" hidden="1">
      <c r="A440" s="393" t="s">
        <v>1</v>
      </c>
      <c r="B440" s="394" t="s">
        <v>134</v>
      </c>
      <c r="C440" s="402">
        <f>D440+K440+L440</f>
        <v>200</v>
      </c>
      <c r="D440" s="402">
        <f>E440+F440+G440+H440+I440+J440</f>
        <v>200</v>
      </c>
      <c r="E440" s="405">
        <v>200</v>
      </c>
      <c r="F440" s="405">
        <v>0</v>
      </c>
      <c r="G440" s="405">
        <v>0</v>
      </c>
      <c r="H440" s="405">
        <v>0</v>
      </c>
      <c r="I440" s="405">
        <v>0</v>
      </c>
      <c r="J440" s="405">
        <v>0</v>
      </c>
      <c r="K440" s="405">
        <v>0</v>
      </c>
      <c r="L440" s="405">
        <v>0</v>
      </c>
      <c r="M440" s="405" t="e">
        <f>'03'!#REF!+'04'!#REF!</f>
        <v>#REF!</v>
      </c>
      <c r="N440" s="405" t="e">
        <f t="shared" si="103"/>
        <v>#REF!</v>
      </c>
      <c r="O440" s="405" t="e">
        <f>#REF!</f>
        <v>#REF!</v>
      </c>
      <c r="P440" s="405" t="e">
        <f t="shared" si="104"/>
        <v>#REF!</v>
      </c>
    </row>
    <row r="441" spans="1:16" ht="24.75" customHeight="1" hidden="1">
      <c r="A441" s="393" t="s">
        <v>9</v>
      </c>
      <c r="B441" s="394" t="s">
        <v>135</v>
      </c>
      <c r="C441" s="402">
        <f>D441+K441+L441</f>
        <v>0</v>
      </c>
      <c r="D441" s="402">
        <f>E441+F441+G441+H441+I441+J441</f>
        <v>0</v>
      </c>
      <c r="E441" s="405">
        <v>0</v>
      </c>
      <c r="F441" s="405">
        <v>0</v>
      </c>
      <c r="G441" s="405">
        <v>0</v>
      </c>
      <c r="H441" s="405">
        <v>0</v>
      </c>
      <c r="I441" s="405">
        <v>0</v>
      </c>
      <c r="J441" s="405">
        <v>0</v>
      </c>
      <c r="K441" s="405">
        <v>0</v>
      </c>
      <c r="L441" s="405">
        <v>0</v>
      </c>
      <c r="M441" s="405" t="e">
        <f>'03'!#REF!+'04'!#REF!</f>
        <v>#REF!</v>
      </c>
      <c r="N441" s="405" t="e">
        <f t="shared" si="103"/>
        <v>#REF!</v>
      </c>
      <c r="O441" s="405" t="e">
        <f>#REF!</f>
        <v>#REF!</v>
      </c>
      <c r="P441" s="405" t="e">
        <f t="shared" si="104"/>
        <v>#REF!</v>
      </c>
    </row>
    <row r="442" spans="1:16" ht="24.75" customHeight="1" hidden="1">
      <c r="A442" s="393" t="s">
        <v>136</v>
      </c>
      <c r="B442" s="394" t="s">
        <v>137</v>
      </c>
      <c r="C442" s="402">
        <f>C443+C452</f>
        <v>5448892</v>
      </c>
      <c r="D442" s="402">
        <f aca="true" t="shared" si="105" ref="D442:L442">D443+D452</f>
        <v>447671</v>
      </c>
      <c r="E442" s="402">
        <f t="shared" si="105"/>
        <v>262268</v>
      </c>
      <c r="F442" s="402">
        <f t="shared" si="105"/>
        <v>0</v>
      </c>
      <c r="G442" s="402">
        <f t="shared" si="105"/>
        <v>115140</v>
      </c>
      <c r="H442" s="402">
        <f t="shared" si="105"/>
        <v>16950</v>
      </c>
      <c r="I442" s="402">
        <f t="shared" si="105"/>
        <v>21311</v>
      </c>
      <c r="J442" s="402">
        <f t="shared" si="105"/>
        <v>32002</v>
      </c>
      <c r="K442" s="402">
        <f t="shared" si="105"/>
        <v>0</v>
      </c>
      <c r="L442" s="402">
        <f t="shared" si="105"/>
        <v>5001221</v>
      </c>
      <c r="M442" s="402" t="e">
        <f>'03'!#REF!+'04'!#REF!</f>
        <v>#REF!</v>
      </c>
      <c r="N442" s="402" t="e">
        <f t="shared" si="103"/>
        <v>#REF!</v>
      </c>
      <c r="O442" s="402" t="e">
        <f>#REF!</f>
        <v>#REF!</v>
      </c>
      <c r="P442" s="402" t="e">
        <f t="shared" si="104"/>
        <v>#REF!</v>
      </c>
    </row>
    <row r="443" spans="1:16" ht="24.75" customHeight="1" hidden="1">
      <c r="A443" s="393" t="s">
        <v>52</v>
      </c>
      <c r="B443" s="417" t="s">
        <v>138</v>
      </c>
      <c r="C443" s="402">
        <f>SUM(C444:C451)</f>
        <v>5109785</v>
      </c>
      <c r="D443" s="402">
        <f aca="true" t="shared" si="106" ref="D443:L443">SUM(D444:D451)</f>
        <v>108564</v>
      </c>
      <c r="E443" s="402">
        <f t="shared" si="106"/>
        <v>56612</v>
      </c>
      <c r="F443" s="402">
        <f t="shared" si="106"/>
        <v>0</v>
      </c>
      <c r="G443" s="402">
        <f t="shared" si="106"/>
        <v>4500</v>
      </c>
      <c r="H443" s="402">
        <f t="shared" si="106"/>
        <v>15450</v>
      </c>
      <c r="I443" s="402">
        <f t="shared" si="106"/>
        <v>0</v>
      </c>
      <c r="J443" s="402">
        <f t="shared" si="106"/>
        <v>32002</v>
      </c>
      <c r="K443" s="402">
        <f t="shared" si="106"/>
        <v>0</v>
      </c>
      <c r="L443" s="402">
        <f t="shared" si="106"/>
        <v>5001221</v>
      </c>
      <c r="M443" s="402" t="e">
        <f>'03'!#REF!+'04'!#REF!</f>
        <v>#REF!</v>
      </c>
      <c r="N443" s="402" t="e">
        <f t="shared" si="103"/>
        <v>#REF!</v>
      </c>
      <c r="O443" s="402" t="e">
        <f>#REF!</f>
        <v>#REF!</v>
      </c>
      <c r="P443" s="402" t="e">
        <f t="shared" si="104"/>
        <v>#REF!</v>
      </c>
    </row>
    <row r="444" spans="1:16" ht="24.75" customHeight="1" hidden="1">
      <c r="A444" s="415" t="s">
        <v>54</v>
      </c>
      <c r="B444" s="416" t="s">
        <v>139</v>
      </c>
      <c r="C444" s="402">
        <f aca="true" t="shared" si="107" ref="C444:C452">D444+K444+L444</f>
        <v>96608</v>
      </c>
      <c r="D444" s="402">
        <f aca="true" t="shared" si="108" ref="D444:D452">E444+F444+G444+H444+I444+J444</f>
        <v>53844</v>
      </c>
      <c r="E444" s="405">
        <v>9692</v>
      </c>
      <c r="F444" s="405">
        <v>0</v>
      </c>
      <c r="G444" s="405">
        <v>0</v>
      </c>
      <c r="H444" s="405">
        <v>12150</v>
      </c>
      <c r="I444" s="405">
        <v>0</v>
      </c>
      <c r="J444" s="405">
        <v>32002</v>
      </c>
      <c r="K444" s="405">
        <v>0</v>
      </c>
      <c r="L444" s="405">
        <v>42764</v>
      </c>
      <c r="M444" s="405" t="e">
        <f>'03'!#REF!+'04'!#REF!</f>
        <v>#REF!</v>
      </c>
      <c r="N444" s="405" t="e">
        <f t="shared" si="103"/>
        <v>#REF!</v>
      </c>
      <c r="O444" s="405" t="e">
        <f>#REF!</f>
        <v>#REF!</v>
      </c>
      <c r="P444" s="405" t="e">
        <f t="shared" si="104"/>
        <v>#REF!</v>
      </c>
    </row>
    <row r="445" spans="1:16" ht="24.75" customHeight="1" hidden="1">
      <c r="A445" s="415" t="s">
        <v>55</v>
      </c>
      <c r="B445" s="416" t="s">
        <v>140</v>
      </c>
      <c r="C445" s="402">
        <f t="shared" si="107"/>
        <v>0</v>
      </c>
      <c r="D445" s="402">
        <f t="shared" si="108"/>
        <v>0</v>
      </c>
      <c r="E445" s="405">
        <v>0</v>
      </c>
      <c r="F445" s="405">
        <v>0</v>
      </c>
      <c r="G445" s="405">
        <v>0</v>
      </c>
      <c r="H445" s="405">
        <v>0</v>
      </c>
      <c r="I445" s="405">
        <v>0</v>
      </c>
      <c r="J445" s="405">
        <v>0</v>
      </c>
      <c r="K445" s="405">
        <v>0</v>
      </c>
      <c r="L445" s="405">
        <v>0</v>
      </c>
      <c r="M445" s="405" t="e">
        <f>'03'!#REF!+'04'!#REF!</f>
        <v>#REF!</v>
      </c>
      <c r="N445" s="405" t="e">
        <f t="shared" si="103"/>
        <v>#REF!</v>
      </c>
      <c r="O445" s="405" t="e">
        <f>#REF!</f>
        <v>#REF!</v>
      </c>
      <c r="P445" s="405" t="e">
        <f t="shared" si="104"/>
        <v>#REF!</v>
      </c>
    </row>
    <row r="446" spans="1:16" ht="24.75" customHeight="1" hidden="1">
      <c r="A446" s="415" t="s">
        <v>141</v>
      </c>
      <c r="B446" s="416" t="s">
        <v>201</v>
      </c>
      <c r="C446" s="402">
        <f t="shared" si="107"/>
        <v>0</v>
      </c>
      <c r="D446" s="402">
        <f t="shared" si="108"/>
        <v>0</v>
      </c>
      <c r="E446" s="405">
        <v>0</v>
      </c>
      <c r="F446" s="405">
        <v>0</v>
      </c>
      <c r="G446" s="405">
        <v>0</v>
      </c>
      <c r="H446" s="405">
        <v>0</v>
      </c>
      <c r="I446" s="405">
        <v>0</v>
      </c>
      <c r="J446" s="405">
        <v>0</v>
      </c>
      <c r="K446" s="405">
        <v>0</v>
      </c>
      <c r="L446" s="405">
        <v>0</v>
      </c>
      <c r="M446" s="405" t="e">
        <f>'03'!#REF!</f>
        <v>#REF!</v>
      </c>
      <c r="N446" s="405" t="e">
        <f t="shared" si="103"/>
        <v>#REF!</v>
      </c>
      <c r="O446" s="405" t="e">
        <f>#REF!</f>
        <v>#REF!</v>
      </c>
      <c r="P446" s="405" t="e">
        <f t="shared" si="104"/>
        <v>#REF!</v>
      </c>
    </row>
    <row r="447" spans="1:16" ht="24.75" customHeight="1" hidden="1">
      <c r="A447" s="415" t="s">
        <v>143</v>
      </c>
      <c r="B447" s="416" t="s">
        <v>142</v>
      </c>
      <c r="C447" s="402">
        <f t="shared" si="107"/>
        <v>539464</v>
      </c>
      <c r="D447" s="402">
        <f t="shared" si="108"/>
        <v>54720</v>
      </c>
      <c r="E447" s="405">
        <v>46920</v>
      </c>
      <c r="F447" s="405"/>
      <c r="G447" s="405">
        <v>4500</v>
      </c>
      <c r="H447" s="405">
        <v>3300</v>
      </c>
      <c r="I447" s="405">
        <v>0</v>
      </c>
      <c r="J447" s="405">
        <v>0</v>
      </c>
      <c r="K447" s="405">
        <v>0</v>
      </c>
      <c r="L447" s="405">
        <v>484744</v>
      </c>
      <c r="M447" s="405" t="e">
        <f>'03'!#REF!+'04'!#REF!</f>
        <v>#REF!</v>
      </c>
      <c r="N447" s="405" t="e">
        <f t="shared" si="103"/>
        <v>#REF!</v>
      </c>
      <c r="O447" s="405" t="e">
        <f>#REF!</f>
        <v>#REF!</v>
      </c>
      <c r="P447" s="405" t="e">
        <f t="shared" si="104"/>
        <v>#REF!</v>
      </c>
    </row>
    <row r="448" spans="1:16" ht="24.75" customHeight="1" hidden="1">
      <c r="A448" s="415" t="s">
        <v>145</v>
      </c>
      <c r="B448" s="416" t="s">
        <v>144</v>
      </c>
      <c r="C448" s="402">
        <f t="shared" si="107"/>
        <v>1936348</v>
      </c>
      <c r="D448" s="402">
        <f t="shared" si="108"/>
        <v>0</v>
      </c>
      <c r="E448" s="405">
        <v>0</v>
      </c>
      <c r="F448" s="405">
        <v>0</v>
      </c>
      <c r="G448" s="405">
        <v>0</v>
      </c>
      <c r="H448" s="405">
        <v>0</v>
      </c>
      <c r="I448" s="405">
        <v>0</v>
      </c>
      <c r="J448" s="405">
        <v>0</v>
      </c>
      <c r="K448" s="405">
        <v>0</v>
      </c>
      <c r="L448" s="405">
        <v>1936348</v>
      </c>
      <c r="M448" s="405" t="e">
        <f>'03'!#REF!+'04'!#REF!</f>
        <v>#REF!</v>
      </c>
      <c r="N448" s="405" t="e">
        <f t="shared" si="103"/>
        <v>#REF!</v>
      </c>
      <c r="O448" s="405" t="e">
        <f>#REF!</f>
        <v>#REF!</v>
      </c>
      <c r="P448" s="405" t="e">
        <f t="shared" si="104"/>
        <v>#REF!</v>
      </c>
    </row>
    <row r="449" spans="1:16" ht="24.75" customHeight="1" hidden="1">
      <c r="A449" s="415" t="s">
        <v>147</v>
      </c>
      <c r="B449" s="416" t="s">
        <v>146</v>
      </c>
      <c r="C449" s="402">
        <f t="shared" si="107"/>
        <v>0</v>
      </c>
      <c r="D449" s="402">
        <f t="shared" si="108"/>
        <v>0</v>
      </c>
      <c r="E449" s="405">
        <v>0</v>
      </c>
      <c r="F449" s="405">
        <v>0</v>
      </c>
      <c r="G449" s="405">
        <v>0</v>
      </c>
      <c r="H449" s="405">
        <v>0</v>
      </c>
      <c r="I449" s="405">
        <v>0</v>
      </c>
      <c r="J449" s="405">
        <v>0</v>
      </c>
      <c r="K449" s="405">
        <v>0</v>
      </c>
      <c r="L449" s="405">
        <v>0</v>
      </c>
      <c r="M449" s="405" t="e">
        <f>'03'!#REF!+'04'!#REF!</f>
        <v>#REF!</v>
      </c>
      <c r="N449" s="405" t="e">
        <f t="shared" si="103"/>
        <v>#REF!</v>
      </c>
      <c r="O449" s="405" t="e">
        <f>#REF!</f>
        <v>#REF!</v>
      </c>
      <c r="P449" s="405" t="e">
        <f t="shared" si="104"/>
        <v>#REF!</v>
      </c>
    </row>
    <row r="450" spans="1:16" ht="24.75" customHeight="1" hidden="1">
      <c r="A450" s="415" t="s">
        <v>149</v>
      </c>
      <c r="B450" s="418" t="s">
        <v>148</v>
      </c>
      <c r="C450" s="402">
        <f t="shared" si="107"/>
        <v>0</v>
      </c>
      <c r="D450" s="402">
        <f t="shared" si="108"/>
        <v>0</v>
      </c>
      <c r="E450" s="405">
        <v>0</v>
      </c>
      <c r="F450" s="405">
        <v>0</v>
      </c>
      <c r="G450" s="405">
        <v>0</v>
      </c>
      <c r="H450" s="405">
        <v>0</v>
      </c>
      <c r="I450" s="405">
        <v>0</v>
      </c>
      <c r="J450" s="405">
        <v>0</v>
      </c>
      <c r="K450" s="405">
        <v>0</v>
      </c>
      <c r="L450" s="405">
        <v>0</v>
      </c>
      <c r="M450" s="405" t="e">
        <f>'03'!#REF!+'04'!#REF!</f>
        <v>#REF!</v>
      </c>
      <c r="N450" s="405" t="e">
        <f t="shared" si="103"/>
        <v>#REF!</v>
      </c>
      <c r="O450" s="405" t="e">
        <f>#REF!</f>
        <v>#REF!</v>
      </c>
      <c r="P450" s="405" t="e">
        <f t="shared" si="104"/>
        <v>#REF!</v>
      </c>
    </row>
    <row r="451" spans="1:16" ht="24.75" customHeight="1" hidden="1">
      <c r="A451" s="415" t="s">
        <v>185</v>
      </c>
      <c r="B451" s="416" t="s">
        <v>150</v>
      </c>
      <c r="C451" s="402">
        <f t="shared" si="107"/>
        <v>2537365</v>
      </c>
      <c r="D451" s="402">
        <f t="shared" si="108"/>
        <v>0</v>
      </c>
      <c r="E451" s="405">
        <v>0</v>
      </c>
      <c r="F451" s="405">
        <v>0</v>
      </c>
      <c r="G451" s="405">
        <v>0</v>
      </c>
      <c r="H451" s="405">
        <v>0</v>
      </c>
      <c r="I451" s="405">
        <v>0</v>
      </c>
      <c r="J451" s="405">
        <v>0</v>
      </c>
      <c r="K451" s="405">
        <v>0</v>
      </c>
      <c r="L451" s="405">
        <v>2537365</v>
      </c>
      <c r="M451" s="405" t="e">
        <f>'03'!#REF!+'04'!#REF!</f>
        <v>#REF!</v>
      </c>
      <c r="N451" s="405" t="e">
        <f t="shared" si="103"/>
        <v>#REF!</v>
      </c>
      <c r="O451" s="405" t="e">
        <f>#REF!</f>
        <v>#REF!</v>
      </c>
      <c r="P451" s="405" t="e">
        <f t="shared" si="104"/>
        <v>#REF!</v>
      </c>
    </row>
    <row r="452" spans="1:16" ht="24.75" customHeight="1" hidden="1">
      <c r="A452" s="393" t="s">
        <v>53</v>
      </c>
      <c r="B452" s="394" t="s">
        <v>151</v>
      </c>
      <c r="C452" s="402">
        <f t="shared" si="107"/>
        <v>339107</v>
      </c>
      <c r="D452" s="402">
        <f t="shared" si="108"/>
        <v>339107</v>
      </c>
      <c r="E452" s="405">
        <v>205656</v>
      </c>
      <c r="F452" s="405">
        <v>0</v>
      </c>
      <c r="G452" s="405">
        <v>110640</v>
      </c>
      <c r="H452" s="405">
        <v>1500</v>
      </c>
      <c r="I452" s="405">
        <v>21311</v>
      </c>
      <c r="J452" s="405">
        <v>0</v>
      </c>
      <c r="K452" s="405">
        <v>0</v>
      </c>
      <c r="L452" s="405">
        <v>0</v>
      </c>
      <c r="M452" s="402" t="e">
        <f>'03'!#REF!+'04'!#REF!</f>
        <v>#REF!</v>
      </c>
      <c r="N452" s="402" t="e">
        <f t="shared" si="103"/>
        <v>#REF!</v>
      </c>
      <c r="O452" s="402" t="e">
        <f>#REF!</f>
        <v>#REF!</v>
      </c>
      <c r="P452" s="402" t="e">
        <f t="shared" si="104"/>
        <v>#REF!</v>
      </c>
    </row>
    <row r="453" spans="1:16" ht="24.75" customHeight="1" hidden="1">
      <c r="A453" s="434" t="s">
        <v>76</v>
      </c>
      <c r="B453" s="457" t="s">
        <v>213</v>
      </c>
      <c r="C453" s="441">
        <f>(C444+C445+C446)/C443</f>
        <v>0.0189064706244979</v>
      </c>
      <c r="D453" s="395">
        <f aca="true" t="shared" si="109" ref="D453:L453">(D444+D445+D446)/D443</f>
        <v>0.4959655134298663</v>
      </c>
      <c r="E453" s="407">
        <f t="shared" si="109"/>
        <v>0.1712004522009468</v>
      </c>
      <c r="F453" s="407" t="e">
        <f t="shared" si="109"/>
        <v>#DIV/0!</v>
      </c>
      <c r="G453" s="407">
        <f t="shared" si="109"/>
        <v>0</v>
      </c>
      <c r="H453" s="407">
        <f t="shared" si="109"/>
        <v>0.7864077669902912</v>
      </c>
      <c r="I453" s="407" t="e">
        <f t="shared" si="109"/>
        <v>#DIV/0!</v>
      </c>
      <c r="J453" s="407">
        <f t="shared" si="109"/>
        <v>1</v>
      </c>
      <c r="K453" s="407" t="e">
        <f t="shared" si="109"/>
        <v>#DIV/0!</v>
      </c>
      <c r="L453" s="407">
        <f t="shared" si="109"/>
        <v>0.008550711916150077</v>
      </c>
      <c r="M453" s="411"/>
      <c r="N453" s="458"/>
      <c r="O453" s="458"/>
      <c r="P453" s="458"/>
    </row>
    <row r="454" spans="1:16" ht="17.25" hidden="1">
      <c r="A454" s="1502" t="s">
        <v>492</v>
      </c>
      <c r="B454" s="1502"/>
      <c r="C454" s="405">
        <f>C437-C440-C441-C442</f>
        <v>0</v>
      </c>
      <c r="D454" s="405">
        <f aca="true" t="shared" si="110" ref="D454:L454">D437-D440-D441-D442</f>
        <v>0</v>
      </c>
      <c r="E454" s="405">
        <f t="shared" si="110"/>
        <v>0</v>
      </c>
      <c r="F454" s="405">
        <f t="shared" si="110"/>
        <v>0</v>
      </c>
      <c r="G454" s="405">
        <f t="shared" si="110"/>
        <v>0</v>
      </c>
      <c r="H454" s="405">
        <f t="shared" si="110"/>
        <v>0</v>
      </c>
      <c r="I454" s="405">
        <f t="shared" si="110"/>
        <v>0</v>
      </c>
      <c r="J454" s="405">
        <f t="shared" si="110"/>
        <v>0</v>
      </c>
      <c r="K454" s="405">
        <f t="shared" si="110"/>
        <v>0</v>
      </c>
      <c r="L454" s="405">
        <f t="shared" si="110"/>
        <v>0</v>
      </c>
      <c r="M454" s="411"/>
      <c r="N454" s="458"/>
      <c r="O454" s="458"/>
      <c r="P454" s="458"/>
    </row>
    <row r="455" spans="1:16" ht="17.25" hidden="1">
      <c r="A455" s="1497" t="s">
        <v>493</v>
      </c>
      <c r="B455" s="1497"/>
      <c r="C455" s="405">
        <f>C442-C443-C452</f>
        <v>0</v>
      </c>
      <c r="D455" s="405">
        <f aca="true" t="shared" si="111" ref="D455:L455">D442-D443-D452</f>
        <v>0</v>
      </c>
      <c r="E455" s="405">
        <f t="shared" si="111"/>
        <v>0</v>
      </c>
      <c r="F455" s="405">
        <f t="shared" si="111"/>
        <v>0</v>
      </c>
      <c r="G455" s="405">
        <f t="shared" si="111"/>
        <v>0</v>
      </c>
      <c r="H455" s="405">
        <f t="shared" si="111"/>
        <v>0</v>
      </c>
      <c r="I455" s="405">
        <f t="shared" si="111"/>
        <v>0</v>
      </c>
      <c r="J455" s="405">
        <f t="shared" si="111"/>
        <v>0</v>
      </c>
      <c r="K455" s="405">
        <f t="shared" si="111"/>
        <v>0</v>
      </c>
      <c r="L455" s="405">
        <f t="shared" si="111"/>
        <v>0</v>
      </c>
      <c r="M455" s="411"/>
      <c r="N455" s="458"/>
      <c r="O455" s="458"/>
      <c r="P455" s="458"/>
    </row>
    <row r="456" spans="1:16" ht="18.75" hidden="1">
      <c r="A456" s="443"/>
      <c r="B456" s="459" t="s">
        <v>512</v>
      </c>
      <c r="C456" s="459"/>
      <c r="D456" s="435"/>
      <c r="E456" s="435"/>
      <c r="F456" s="435"/>
      <c r="G456" s="1494" t="s">
        <v>512</v>
      </c>
      <c r="H456" s="1494"/>
      <c r="I456" s="1494"/>
      <c r="J456" s="1494"/>
      <c r="K456" s="1494"/>
      <c r="L456" s="1494"/>
      <c r="M456" s="446"/>
      <c r="N456" s="446"/>
      <c r="O456" s="446"/>
      <c r="P456" s="446"/>
    </row>
    <row r="457" spans="1:16" ht="18.75" hidden="1">
      <c r="A457" s="1495" t="s">
        <v>4</v>
      </c>
      <c r="B457" s="1495"/>
      <c r="C457" s="1495"/>
      <c r="D457" s="1495"/>
      <c r="E457" s="435"/>
      <c r="F457" s="435"/>
      <c r="G457" s="460"/>
      <c r="H457" s="1496" t="s">
        <v>513</v>
      </c>
      <c r="I457" s="1496"/>
      <c r="J457" s="1496"/>
      <c r="K457" s="1496"/>
      <c r="L457" s="1496"/>
      <c r="M457" s="446"/>
      <c r="N457" s="446"/>
      <c r="O457" s="446"/>
      <c r="P457" s="446"/>
    </row>
    <row r="458" ht="15" hidden="1"/>
    <row r="459" ht="15" hidden="1"/>
    <row r="460" ht="15" hidden="1"/>
    <row r="461" ht="15" hidden="1"/>
    <row r="462" ht="15" hidden="1"/>
    <row r="463" ht="15" hidden="1"/>
    <row r="464" ht="15" hidden="1"/>
    <row r="465" ht="15" hidden="1"/>
    <row r="466" ht="15" hidden="1"/>
    <row r="467" ht="15" hidden="1"/>
    <row r="468" ht="15" hidden="1"/>
    <row r="469" spans="1:13" ht="16.5" hidden="1">
      <c r="A469" s="1520" t="s">
        <v>33</v>
      </c>
      <c r="B469" s="1521"/>
      <c r="C469" s="442"/>
      <c r="D469" s="1522" t="s">
        <v>79</v>
      </c>
      <c r="E469" s="1522"/>
      <c r="F469" s="1522"/>
      <c r="G469" s="1522"/>
      <c r="H469" s="1522"/>
      <c r="I469" s="1522"/>
      <c r="J469" s="1522"/>
      <c r="K469" s="1523"/>
      <c r="L469" s="1523"/>
      <c r="M469" s="446"/>
    </row>
    <row r="470" spans="1:13" ht="16.5" hidden="1">
      <c r="A470" s="1504" t="s">
        <v>339</v>
      </c>
      <c r="B470" s="1504"/>
      <c r="C470" s="1504"/>
      <c r="D470" s="1522" t="s">
        <v>214</v>
      </c>
      <c r="E470" s="1522"/>
      <c r="F470" s="1522"/>
      <c r="G470" s="1522"/>
      <c r="H470" s="1522"/>
      <c r="I470" s="1522"/>
      <c r="J470" s="1522"/>
      <c r="K470" s="1524" t="s">
        <v>509</v>
      </c>
      <c r="L470" s="1524"/>
      <c r="M470" s="443"/>
    </row>
    <row r="471" spans="1:13" ht="16.5" hidden="1">
      <c r="A471" s="1504" t="s">
        <v>340</v>
      </c>
      <c r="B471" s="1504"/>
      <c r="C471" s="408"/>
      <c r="D471" s="1525" t="s">
        <v>11</v>
      </c>
      <c r="E471" s="1525"/>
      <c r="F471" s="1525"/>
      <c r="G471" s="1525"/>
      <c r="H471" s="1525"/>
      <c r="I471" s="1525"/>
      <c r="J471" s="1525"/>
      <c r="K471" s="1523"/>
      <c r="L471" s="1523"/>
      <c r="M471" s="446"/>
    </row>
    <row r="472" spans="1:13" ht="15.75" hidden="1">
      <c r="A472" s="419" t="s">
        <v>119</v>
      </c>
      <c r="B472" s="419"/>
      <c r="C472" s="409"/>
      <c r="D472" s="447"/>
      <c r="E472" s="447"/>
      <c r="F472" s="448"/>
      <c r="G472" s="448"/>
      <c r="H472" s="448"/>
      <c r="I472" s="448"/>
      <c r="J472" s="448"/>
      <c r="K472" s="1503"/>
      <c r="L472" s="1503"/>
      <c r="M472" s="443"/>
    </row>
    <row r="473" spans="1:13" ht="15.75" hidden="1">
      <c r="A473" s="447"/>
      <c r="B473" s="447" t="s">
        <v>94</v>
      </c>
      <c r="C473" s="447"/>
      <c r="D473" s="447"/>
      <c r="E473" s="447"/>
      <c r="F473" s="447"/>
      <c r="G473" s="447"/>
      <c r="H473" s="447"/>
      <c r="I473" s="447"/>
      <c r="J473" s="447"/>
      <c r="K473" s="1507"/>
      <c r="L473" s="1507"/>
      <c r="M473" s="443"/>
    </row>
    <row r="474" spans="1:13" ht="15.75" hidden="1">
      <c r="A474" s="1124" t="s">
        <v>71</v>
      </c>
      <c r="B474" s="1125"/>
      <c r="C474" s="1505" t="s">
        <v>38</v>
      </c>
      <c r="D474" s="1511" t="s">
        <v>337</v>
      </c>
      <c r="E474" s="1511"/>
      <c r="F474" s="1511"/>
      <c r="G474" s="1511"/>
      <c r="H474" s="1511"/>
      <c r="I474" s="1511"/>
      <c r="J474" s="1511"/>
      <c r="K474" s="1511"/>
      <c r="L474" s="1511"/>
      <c r="M474" s="446"/>
    </row>
    <row r="475" spans="1:13" ht="15.75" hidden="1">
      <c r="A475" s="1126"/>
      <c r="B475" s="1127"/>
      <c r="C475" s="1505"/>
      <c r="D475" s="1512" t="s">
        <v>205</v>
      </c>
      <c r="E475" s="1513"/>
      <c r="F475" s="1513"/>
      <c r="G475" s="1513"/>
      <c r="H475" s="1513"/>
      <c r="I475" s="1513"/>
      <c r="J475" s="1514"/>
      <c r="K475" s="1515" t="s">
        <v>206</v>
      </c>
      <c r="L475" s="1515" t="s">
        <v>207</v>
      </c>
      <c r="M475" s="443"/>
    </row>
    <row r="476" spans="1:13" ht="15.75" hidden="1">
      <c r="A476" s="1126"/>
      <c r="B476" s="1127"/>
      <c r="C476" s="1505"/>
      <c r="D476" s="1506" t="s">
        <v>37</v>
      </c>
      <c r="E476" s="1508" t="s">
        <v>7</v>
      </c>
      <c r="F476" s="1509"/>
      <c r="G476" s="1509"/>
      <c r="H476" s="1509"/>
      <c r="I476" s="1509"/>
      <c r="J476" s="1510"/>
      <c r="K476" s="1516"/>
      <c r="L476" s="1518"/>
      <c r="M476" s="443"/>
    </row>
    <row r="477" spans="1:16" ht="15.75" hidden="1">
      <c r="A477" s="1526"/>
      <c r="B477" s="1527"/>
      <c r="C477" s="1505"/>
      <c r="D477" s="1506"/>
      <c r="E477" s="449" t="s">
        <v>208</v>
      </c>
      <c r="F477" s="449" t="s">
        <v>209</v>
      </c>
      <c r="G477" s="449" t="s">
        <v>210</v>
      </c>
      <c r="H477" s="449" t="s">
        <v>211</v>
      </c>
      <c r="I477" s="449" t="s">
        <v>341</v>
      </c>
      <c r="J477" s="449" t="s">
        <v>212</v>
      </c>
      <c r="K477" s="1517"/>
      <c r="L477" s="1519"/>
      <c r="M477" s="1499" t="s">
        <v>494</v>
      </c>
      <c r="N477" s="1499"/>
      <c r="O477" s="1499"/>
      <c r="P477" s="1499"/>
    </row>
    <row r="478" spans="1:16" ht="15" hidden="1">
      <c r="A478" s="1500" t="s">
        <v>6</v>
      </c>
      <c r="B478" s="1501"/>
      <c r="C478" s="450">
        <v>1</v>
      </c>
      <c r="D478" s="451">
        <v>2</v>
      </c>
      <c r="E478" s="450">
        <v>3</v>
      </c>
      <c r="F478" s="451">
        <v>4</v>
      </c>
      <c r="G478" s="450">
        <v>5</v>
      </c>
      <c r="H478" s="451">
        <v>6</v>
      </c>
      <c r="I478" s="450">
        <v>7</v>
      </c>
      <c r="J478" s="451">
        <v>8</v>
      </c>
      <c r="K478" s="450">
        <v>9</v>
      </c>
      <c r="L478" s="451">
        <v>10</v>
      </c>
      <c r="M478" s="452" t="s">
        <v>495</v>
      </c>
      <c r="N478" s="453" t="s">
        <v>498</v>
      </c>
      <c r="O478" s="453" t="s">
        <v>496</v>
      </c>
      <c r="P478" s="453" t="s">
        <v>497</v>
      </c>
    </row>
    <row r="479" spans="1:16" ht="24.75" customHeight="1" hidden="1">
      <c r="A479" s="412" t="s">
        <v>0</v>
      </c>
      <c r="B479" s="413" t="s">
        <v>131</v>
      </c>
      <c r="C479" s="402">
        <f>C480+C481</f>
        <v>922525</v>
      </c>
      <c r="D479" s="402">
        <f aca="true" t="shared" si="112" ref="D479:L479">D480+D481</f>
        <v>186914</v>
      </c>
      <c r="E479" s="402">
        <f t="shared" si="112"/>
        <v>67241</v>
      </c>
      <c r="F479" s="402">
        <f t="shared" si="112"/>
        <v>0</v>
      </c>
      <c r="G479" s="402">
        <f t="shared" si="112"/>
        <v>33200</v>
      </c>
      <c r="H479" s="402">
        <f t="shared" si="112"/>
        <v>8506</v>
      </c>
      <c r="I479" s="402">
        <f t="shared" si="112"/>
        <v>63550</v>
      </c>
      <c r="J479" s="402">
        <f t="shared" si="112"/>
        <v>14417</v>
      </c>
      <c r="K479" s="402">
        <f t="shared" si="112"/>
        <v>28000</v>
      </c>
      <c r="L479" s="402">
        <f t="shared" si="112"/>
        <v>707611</v>
      </c>
      <c r="M479" s="402" t="e">
        <f>'03'!#REF!+'04'!#REF!</f>
        <v>#REF!</v>
      </c>
      <c r="N479" s="402" t="e">
        <f>C479-M479</f>
        <v>#REF!</v>
      </c>
      <c r="O479" s="402" t="e">
        <f>#REF!</f>
        <v>#REF!</v>
      </c>
      <c r="P479" s="402" t="e">
        <f>C479-O479</f>
        <v>#REF!</v>
      </c>
    </row>
    <row r="480" spans="1:16" ht="24.75" customHeight="1" hidden="1">
      <c r="A480" s="415">
        <v>1</v>
      </c>
      <c r="B480" s="416" t="s">
        <v>132</v>
      </c>
      <c r="C480" s="402">
        <f>D480+K480+L480</f>
        <v>642794</v>
      </c>
      <c r="D480" s="402">
        <f>E480+F480+G480+H480+I480+J480</f>
        <v>146594</v>
      </c>
      <c r="E480" s="405">
        <v>52394</v>
      </c>
      <c r="F480" s="405"/>
      <c r="G480" s="405">
        <v>33200</v>
      </c>
      <c r="H480" s="405"/>
      <c r="I480" s="405">
        <v>61000</v>
      </c>
      <c r="J480" s="405"/>
      <c r="K480" s="405"/>
      <c r="L480" s="405">
        <v>496200</v>
      </c>
      <c r="M480" s="405" t="e">
        <f>'03'!#REF!+'04'!#REF!</f>
        <v>#REF!</v>
      </c>
      <c r="N480" s="405" t="e">
        <f aca="true" t="shared" si="113" ref="N480:N494">C480-M480</f>
        <v>#REF!</v>
      </c>
      <c r="O480" s="405" t="e">
        <f>#REF!</f>
        <v>#REF!</v>
      </c>
      <c r="P480" s="405" t="e">
        <f aca="true" t="shared" si="114" ref="P480:P494">C480-O480</f>
        <v>#REF!</v>
      </c>
    </row>
    <row r="481" spans="1:16" ht="24.75" customHeight="1" hidden="1">
      <c r="A481" s="415">
        <v>2</v>
      </c>
      <c r="B481" s="416" t="s">
        <v>133</v>
      </c>
      <c r="C481" s="402">
        <f>D481+K481+L481</f>
        <v>279731</v>
      </c>
      <c r="D481" s="402">
        <f>E481+F481+G481+H481+I481+J481</f>
        <v>40320</v>
      </c>
      <c r="E481" s="405">
        <v>14847</v>
      </c>
      <c r="F481" s="405"/>
      <c r="G481" s="405"/>
      <c r="H481" s="405">
        <v>8506</v>
      </c>
      <c r="I481" s="405">
        <v>2550</v>
      </c>
      <c r="J481" s="405">
        <v>14417</v>
      </c>
      <c r="K481" s="405">
        <v>28000</v>
      </c>
      <c r="L481" s="405">
        <v>211411</v>
      </c>
      <c r="M481" s="405" t="e">
        <f>'03'!#REF!+'04'!#REF!</f>
        <v>#REF!</v>
      </c>
      <c r="N481" s="405" t="e">
        <f t="shared" si="113"/>
        <v>#REF!</v>
      </c>
      <c r="O481" s="405" t="e">
        <f>#REF!</f>
        <v>#REF!</v>
      </c>
      <c r="P481" s="405" t="e">
        <f t="shared" si="114"/>
        <v>#REF!</v>
      </c>
    </row>
    <row r="482" spans="1:16" ht="24.75" customHeight="1" hidden="1">
      <c r="A482" s="393" t="s">
        <v>1</v>
      </c>
      <c r="B482" s="394" t="s">
        <v>134</v>
      </c>
      <c r="C482" s="402">
        <f>D482+K482+L482</f>
        <v>950</v>
      </c>
      <c r="D482" s="402">
        <f>E482+F482+G482+H482+I482+J482</f>
        <v>950</v>
      </c>
      <c r="E482" s="405">
        <v>650</v>
      </c>
      <c r="F482" s="405"/>
      <c r="G482" s="405"/>
      <c r="H482" s="405"/>
      <c r="I482" s="405">
        <v>300</v>
      </c>
      <c r="J482" s="405"/>
      <c r="K482" s="405"/>
      <c r="L482" s="405"/>
      <c r="M482" s="405" t="e">
        <f>'03'!#REF!+'04'!#REF!</f>
        <v>#REF!</v>
      </c>
      <c r="N482" s="405" t="e">
        <f t="shared" si="113"/>
        <v>#REF!</v>
      </c>
      <c r="O482" s="405" t="e">
        <f>#REF!</f>
        <v>#REF!</v>
      </c>
      <c r="P482" s="405" t="e">
        <f t="shared" si="114"/>
        <v>#REF!</v>
      </c>
    </row>
    <row r="483" spans="1:16" ht="24.75" customHeight="1" hidden="1">
      <c r="A483" s="393" t="s">
        <v>9</v>
      </c>
      <c r="B483" s="394" t="s">
        <v>135</v>
      </c>
      <c r="C483" s="402">
        <f>D483+K483+L483</f>
        <v>0</v>
      </c>
      <c r="D483" s="402">
        <f>E483+F483+G483+H483+I483+J483</f>
        <v>0</v>
      </c>
      <c r="E483" s="405"/>
      <c r="F483" s="405"/>
      <c r="G483" s="405"/>
      <c r="H483" s="405"/>
      <c r="I483" s="405"/>
      <c r="J483" s="405"/>
      <c r="K483" s="405"/>
      <c r="L483" s="405"/>
      <c r="M483" s="405" t="e">
        <f>'03'!#REF!+'04'!#REF!</f>
        <v>#REF!</v>
      </c>
      <c r="N483" s="405" t="e">
        <f t="shared" si="113"/>
        <v>#REF!</v>
      </c>
      <c r="O483" s="405" t="e">
        <f>#REF!</f>
        <v>#REF!</v>
      </c>
      <c r="P483" s="405" t="e">
        <f t="shared" si="114"/>
        <v>#REF!</v>
      </c>
    </row>
    <row r="484" spans="1:16" ht="24.75" customHeight="1" hidden="1">
      <c r="A484" s="393" t="s">
        <v>136</v>
      </c>
      <c r="B484" s="394" t="s">
        <v>137</v>
      </c>
      <c r="C484" s="402">
        <f>C485+C494</f>
        <v>921575</v>
      </c>
      <c r="D484" s="402">
        <f aca="true" t="shared" si="115" ref="D484:L484">D485+D494</f>
        <v>185964</v>
      </c>
      <c r="E484" s="402">
        <f t="shared" si="115"/>
        <v>66591</v>
      </c>
      <c r="F484" s="402">
        <f t="shared" si="115"/>
        <v>0</v>
      </c>
      <c r="G484" s="402">
        <f t="shared" si="115"/>
        <v>33200</v>
      </c>
      <c r="H484" s="402">
        <f t="shared" si="115"/>
        <v>8506</v>
      </c>
      <c r="I484" s="402">
        <f t="shared" si="115"/>
        <v>63250</v>
      </c>
      <c r="J484" s="402">
        <f t="shared" si="115"/>
        <v>14417</v>
      </c>
      <c r="K484" s="402">
        <f t="shared" si="115"/>
        <v>28000</v>
      </c>
      <c r="L484" s="402">
        <f t="shared" si="115"/>
        <v>707611</v>
      </c>
      <c r="M484" s="402" t="e">
        <f>'03'!#REF!+'04'!#REF!</f>
        <v>#REF!</v>
      </c>
      <c r="N484" s="402" t="e">
        <f t="shared" si="113"/>
        <v>#REF!</v>
      </c>
      <c r="O484" s="402" t="e">
        <f>#REF!</f>
        <v>#REF!</v>
      </c>
      <c r="P484" s="402" t="e">
        <f t="shared" si="114"/>
        <v>#REF!</v>
      </c>
    </row>
    <row r="485" spans="1:16" ht="24.75" customHeight="1" hidden="1">
      <c r="A485" s="393" t="s">
        <v>52</v>
      </c>
      <c r="B485" s="417" t="s">
        <v>138</v>
      </c>
      <c r="C485" s="402">
        <f>SUM(C486:C493)</f>
        <v>798931</v>
      </c>
      <c r="D485" s="402">
        <f aca="true" t="shared" si="116" ref="D485:L485">SUM(D486:D493)</f>
        <v>63320</v>
      </c>
      <c r="E485" s="402">
        <f t="shared" si="116"/>
        <v>40397</v>
      </c>
      <c r="F485" s="402">
        <f t="shared" si="116"/>
        <v>0</v>
      </c>
      <c r="G485" s="402">
        <f t="shared" si="116"/>
        <v>0</v>
      </c>
      <c r="H485" s="402">
        <f t="shared" si="116"/>
        <v>8506</v>
      </c>
      <c r="I485" s="402">
        <f t="shared" si="116"/>
        <v>0</v>
      </c>
      <c r="J485" s="402">
        <f t="shared" si="116"/>
        <v>14417</v>
      </c>
      <c r="K485" s="402">
        <f t="shared" si="116"/>
        <v>28000</v>
      </c>
      <c r="L485" s="402">
        <f t="shared" si="116"/>
        <v>707611</v>
      </c>
      <c r="M485" s="402" t="e">
        <f>'03'!#REF!+'04'!#REF!</f>
        <v>#REF!</v>
      </c>
      <c r="N485" s="402" t="e">
        <f t="shared" si="113"/>
        <v>#REF!</v>
      </c>
      <c r="O485" s="402" t="e">
        <f>#REF!</f>
        <v>#REF!</v>
      </c>
      <c r="P485" s="402" t="e">
        <f t="shared" si="114"/>
        <v>#REF!</v>
      </c>
    </row>
    <row r="486" spans="1:16" ht="24.75" customHeight="1" hidden="1">
      <c r="A486" s="415" t="s">
        <v>54</v>
      </c>
      <c r="B486" s="416" t="s">
        <v>139</v>
      </c>
      <c r="C486" s="402">
        <f aca="true" t="shared" si="117" ref="C486:C494">D486+K486+L486</f>
        <v>98600</v>
      </c>
      <c r="D486" s="402">
        <f aca="true" t="shared" si="118" ref="D486:D494">E486+F486+G486+H486+I486+J486</f>
        <v>34320</v>
      </c>
      <c r="E486" s="405">
        <v>11397</v>
      </c>
      <c r="F486" s="405"/>
      <c r="G486" s="405"/>
      <c r="H486" s="405">
        <v>8506</v>
      </c>
      <c r="I486" s="405"/>
      <c r="J486" s="405">
        <v>14417</v>
      </c>
      <c r="K486" s="405">
        <v>28000</v>
      </c>
      <c r="L486" s="405">
        <v>36280</v>
      </c>
      <c r="M486" s="405" t="e">
        <f>'03'!#REF!+'04'!#REF!</f>
        <v>#REF!</v>
      </c>
      <c r="N486" s="405" t="e">
        <f t="shared" si="113"/>
        <v>#REF!</v>
      </c>
      <c r="O486" s="405" t="e">
        <f>#REF!</f>
        <v>#REF!</v>
      </c>
      <c r="P486" s="405" t="e">
        <f t="shared" si="114"/>
        <v>#REF!</v>
      </c>
    </row>
    <row r="487" spans="1:16" ht="24.75" customHeight="1" hidden="1">
      <c r="A487" s="415" t="s">
        <v>55</v>
      </c>
      <c r="B487" s="416" t="s">
        <v>140</v>
      </c>
      <c r="C487" s="402">
        <f t="shared" si="117"/>
        <v>0</v>
      </c>
      <c r="D487" s="402">
        <f t="shared" si="118"/>
        <v>0</v>
      </c>
      <c r="E487" s="405"/>
      <c r="F487" s="405"/>
      <c r="G487" s="405"/>
      <c r="H487" s="405"/>
      <c r="I487" s="405"/>
      <c r="J487" s="405"/>
      <c r="K487" s="405"/>
      <c r="L487" s="405"/>
      <c r="M487" s="405" t="e">
        <f>'03'!#REF!+'04'!#REF!</f>
        <v>#REF!</v>
      </c>
      <c r="N487" s="405" t="e">
        <f t="shared" si="113"/>
        <v>#REF!</v>
      </c>
      <c r="O487" s="405" t="e">
        <f>#REF!</f>
        <v>#REF!</v>
      </c>
      <c r="P487" s="405" t="e">
        <f t="shared" si="114"/>
        <v>#REF!</v>
      </c>
    </row>
    <row r="488" spans="1:16" ht="24.75" customHeight="1" hidden="1">
      <c r="A488" s="415" t="s">
        <v>141</v>
      </c>
      <c r="B488" s="416" t="s">
        <v>201</v>
      </c>
      <c r="C488" s="402">
        <f t="shared" si="117"/>
        <v>0</v>
      </c>
      <c r="D488" s="402">
        <f t="shared" si="118"/>
        <v>0</v>
      </c>
      <c r="E488" s="405"/>
      <c r="F488" s="405"/>
      <c r="G488" s="405"/>
      <c r="H488" s="405"/>
      <c r="I488" s="405"/>
      <c r="J488" s="405"/>
      <c r="K488" s="405"/>
      <c r="L488" s="405"/>
      <c r="M488" s="405" t="e">
        <f>'03'!#REF!</f>
        <v>#REF!</v>
      </c>
      <c r="N488" s="405" t="e">
        <f t="shared" si="113"/>
        <v>#REF!</v>
      </c>
      <c r="O488" s="405" t="e">
        <f>#REF!</f>
        <v>#REF!</v>
      </c>
      <c r="P488" s="405" t="e">
        <f t="shared" si="114"/>
        <v>#REF!</v>
      </c>
    </row>
    <row r="489" spans="1:16" ht="24.75" customHeight="1" hidden="1">
      <c r="A489" s="415" t="s">
        <v>143</v>
      </c>
      <c r="B489" s="416" t="s">
        <v>142</v>
      </c>
      <c r="C489" s="402">
        <f t="shared" si="117"/>
        <v>236331</v>
      </c>
      <c r="D489" s="402">
        <f t="shared" si="118"/>
        <v>29000</v>
      </c>
      <c r="E489" s="405">
        <v>29000</v>
      </c>
      <c r="F489" s="405"/>
      <c r="G489" s="405"/>
      <c r="H489" s="405"/>
      <c r="I489" s="405"/>
      <c r="J489" s="405"/>
      <c r="K489" s="405"/>
      <c r="L489" s="405">
        <v>207331</v>
      </c>
      <c r="M489" s="405" t="e">
        <f>'03'!#REF!+'04'!#REF!</f>
        <v>#REF!</v>
      </c>
      <c r="N489" s="405" t="e">
        <f t="shared" si="113"/>
        <v>#REF!</v>
      </c>
      <c r="O489" s="405" t="e">
        <f>#REF!</f>
        <v>#REF!</v>
      </c>
      <c r="P489" s="405" t="e">
        <f t="shared" si="114"/>
        <v>#REF!</v>
      </c>
    </row>
    <row r="490" spans="1:16" ht="24.75" customHeight="1" hidden="1">
      <c r="A490" s="415" t="s">
        <v>145</v>
      </c>
      <c r="B490" s="416" t="s">
        <v>144</v>
      </c>
      <c r="C490" s="402">
        <f t="shared" si="117"/>
        <v>464000</v>
      </c>
      <c r="D490" s="402">
        <f t="shared" si="118"/>
        <v>0</v>
      </c>
      <c r="E490" s="405"/>
      <c r="F490" s="405"/>
      <c r="G490" s="405"/>
      <c r="H490" s="405"/>
      <c r="I490" s="405"/>
      <c r="J490" s="405"/>
      <c r="K490" s="405"/>
      <c r="L490" s="405">
        <v>464000</v>
      </c>
      <c r="M490" s="405" t="e">
        <f>'03'!#REF!+'04'!#REF!</f>
        <v>#REF!</v>
      </c>
      <c r="N490" s="405" t="e">
        <f t="shared" si="113"/>
        <v>#REF!</v>
      </c>
      <c r="O490" s="405" t="e">
        <f>#REF!</f>
        <v>#REF!</v>
      </c>
      <c r="P490" s="405" t="e">
        <f t="shared" si="114"/>
        <v>#REF!</v>
      </c>
    </row>
    <row r="491" spans="1:16" ht="24.75" customHeight="1" hidden="1">
      <c r="A491" s="415" t="s">
        <v>147</v>
      </c>
      <c r="B491" s="416" t="s">
        <v>146</v>
      </c>
      <c r="C491" s="402">
        <f t="shared" si="117"/>
        <v>0</v>
      </c>
      <c r="D491" s="402">
        <f t="shared" si="118"/>
        <v>0</v>
      </c>
      <c r="E491" s="405"/>
      <c r="F491" s="405"/>
      <c r="G491" s="405"/>
      <c r="H491" s="405"/>
      <c r="I491" s="405"/>
      <c r="J491" s="405"/>
      <c r="K491" s="405"/>
      <c r="L491" s="405"/>
      <c r="M491" s="405" t="e">
        <f>'03'!#REF!+'04'!#REF!</f>
        <v>#REF!</v>
      </c>
      <c r="N491" s="405" t="e">
        <f t="shared" si="113"/>
        <v>#REF!</v>
      </c>
      <c r="O491" s="405" t="e">
        <f>#REF!</f>
        <v>#REF!</v>
      </c>
      <c r="P491" s="405" t="e">
        <f t="shared" si="114"/>
        <v>#REF!</v>
      </c>
    </row>
    <row r="492" spans="1:16" ht="24.75" customHeight="1" hidden="1">
      <c r="A492" s="415" t="s">
        <v>149</v>
      </c>
      <c r="B492" s="418" t="s">
        <v>148</v>
      </c>
      <c r="C492" s="402">
        <f t="shared" si="117"/>
        <v>0</v>
      </c>
      <c r="D492" s="402">
        <f t="shared" si="118"/>
        <v>0</v>
      </c>
      <c r="E492" s="405"/>
      <c r="F492" s="405"/>
      <c r="G492" s="405"/>
      <c r="H492" s="405"/>
      <c r="I492" s="405"/>
      <c r="J492" s="405"/>
      <c r="K492" s="405"/>
      <c r="L492" s="405"/>
      <c r="M492" s="405" t="e">
        <f>'03'!#REF!+'04'!#REF!</f>
        <v>#REF!</v>
      </c>
      <c r="N492" s="405" t="e">
        <f t="shared" si="113"/>
        <v>#REF!</v>
      </c>
      <c r="O492" s="405" t="e">
        <f>#REF!</f>
        <v>#REF!</v>
      </c>
      <c r="P492" s="405" t="e">
        <f t="shared" si="114"/>
        <v>#REF!</v>
      </c>
    </row>
    <row r="493" spans="1:16" ht="24.75" customHeight="1" hidden="1">
      <c r="A493" s="415" t="s">
        <v>185</v>
      </c>
      <c r="B493" s="416" t="s">
        <v>150</v>
      </c>
      <c r="C493" s="402">
        <f t="shared" si="117"/>
        <v>0</v>
      </c>
      <c r="D493" s="402">
        <f t="shared" si="118"/>
        <v>0</v>
      </c>
      <c r="E493" s="405"/>
      <c r="F493" s="405"/>
      <c r="G493" s="405"/>
      <c r="H493" s="405"/>
      <c r="I493" s="405"/>
      <c r="J493" s="405"/>
      <c r="K493" s="405"/>
      <c r="L493" s="405"/>
      <c r="M493" s="405" t="e">
        <f>'03'!#REF!+'04'!#REF!</f>
        <v>#REF!</v>
      </c>
      <c r="N493" s="405" t="e">
        <f t="shared" si="113"/>
        <v>#REF!</v>
      </c>
      <c r="O493" s="405" t="e">
        <f>#REF!</f>
        <v>#REF!</v>
      </c>
      <c r="P493" s="405" t="e">
        <f t="shared" si="114"/>
        <v>#REF!</v>
      </c>
    </row>
    <row r="494" spans="1:16" ht="24.75" customHeight="1" hidden="1">
      <c r="A494" s="393" t="s">
        <v>53</v>
      </c>
      <c r="B494" s="394" t="s">
        <v>151</v>
      </c>
      <c r="C494" s="402">
        <f t="shared" si="117"/>
        <v>122644</v>
      </c>
      <c r="D494" s="402">
        <f t="shared" si="118"/>
        <v>122644</v>
      </c>
      <c r="E494" s="405">
        <v>26194</v>
      </c>
      <c r="F494" s="405"/>
      <c r="G494" s="405">
        <v>33200</v>
      </c>
      <c r="H494" s="405"/>
      <c r="I494" s="405">
        <v>63250</v>
      </c>
      <c r="J494" s="405"/>
      <c r="K494" s="405"/>
      <c r="L494" s="405"/>
      <c r="M494" s="402" t="e">
        <f>'03'!#REF!+'04'!#REF!</f>
        <v>#REF!</v>
      </c>
      <c r="N494" s="402" t="e">
        <f t="shared" si="113"/>
        <v>#REF!</v>
      </c>
      <c r="O494" s="402" t="e">
        <f>#REF!</f>
        <v>#REF!</v>
      </c>
      <c r="P494" s="402" t="e">
        <f t="shared" si="114"/>
        <v>#REF!</v>
      </c>
    </row>
    <row r="495" spans="1:16" ht="24.75" customHeight="1" hidden="1">
      <c r="A495" s="434" t="s">
        <v>76</v>
      </c>
      <c r="B495" s="457" t="s">
        <v>213</v>
      </c>
      <c r="C495" s="441">
        <f>(C486+C487+C488)/C485</f>
        <v>0.12341491317773375</v>
      </c>
      <c r="D495" s="395">
        <f aca="true" t="shared" si="119" ref="D495:L495">(D486+D487+D488)/D485</f>
        <v>0.542008843967151</v>
      </c>
      <c r="E495" s="407">
        <f t="shared" si="119"/>
        <v>0.28212491026561376</v>
      </c>
      <c r="F495" s="407" t="e">
        <f t="shared" si="119"/>
        <v>#DIV/0!</v>
      </c>
      <c r="G495" s="407" t="e">
        <f t="shared" si="119"/>
        <v>#DIV/0!</v>
      </c>
      <c r="H495" s="407">
        <f t="shared" si="119"/>
        <v>1</v>
      </c>
      <c r="I495" s="407" t="e">
        <f t="shared" si="119"/>
        <v>#DIV/0!</v>
      </c>
      <c r="J495" s="407">
        <f t="shared" si="119"/>
        <v>1</v>
      </c>
      <c r="K495" s="407">
        <f t="shared" si="119"/>
        <v>1</v>
      </c>
      <c r="L495" s="407">
        <f t="shared" si="119"/>
        <v>0.05127110799577734</v>
      </c>
      <c r="M495" s="411"/>
      <c r="N495" s="458"/>
      <c r="O495" s="458"/>
      <c r="P495" s="458"/>
    </row>
    <row r="496" spans="1:16" ht="17.25" hidden="1">
      <c r="A496" s="1502" t="s">
        <v>492</v>
      </c>
      <c r="B496" s="1502"/>
      <c r="C496" s="405">
        <f>C479-C482-C483-C484</f>
        <v>0</v>
      </c>
      <c r="D496" s="405">
        <f aca="true" t="shared" si="120" ref="D496:L496">D479-D482-D483-D484</f>
        <v>0</v>
      </c>
      <c r="E496" s="405">
        <f t="shared" si="120"/>
        <v>0</v>
      </c>
      <c r="F496" s="405">
        <f t="shared" si="120"/>
        <v>0</v>
      </c>
      <c r="G496" s="405">
        <f t="shared" si="120"/>
        <v>0</v>
      </c>
      <c r="H496" s="405">
        <f t="shared" si="120"/>
        <v>0</v>
      </c>
      <c r="I496" s="405">
        <f t="shared" si="120"/>
        <v>0</v>
      </c>
      <c r="J496" s="405">
        <f t="shared" si="120"/>
        <v>0</v>
      </c>
      <c r="K496" s="405">
        <f t="shared" si="120"/>
        <v>0</v>
      </c>
      <c r="L496" s="405">
        <f t="shared" si="120"/>
        <v>0</v>
      </c>
      <c r="M496" s="411"/>
      <c r="N496" s="458"/>
      <c r="O496" s="458"/>
      <c r="P496" s="458"/>
    </row>
    <row r="497" spans="1:16" ht="17.25" hidden="1">
      <c r="A497" s="1497" t="s">
        <v>493</v>
      </c>
      <c r="B497" s="1497"/>
      <c r="C497" s="405">
        <f>C484-C485-C494</f>
        <v>0</v>
      </c>
      <c r="D497" s="405">
        <f aca="true" t="shared" si="121" ref="D497:L497">D484-D485-D494</f>
        <v>0</v>
      </c>
      <c r="E497" s="405">
        <f t="shared" si="121"/>
        <v>0</v>
      </c>
      <c r="F497" s="405">
        <f t="shared" si="121"/>
        <v>0</v>
      </c>
      <c r="G497" s="405">
        <f t="shared" si="121"/>
        <v>0</v>
      </c>
      <c r="H497" s="405">
        <f t="shared" si="121"/>
        <v>0</v>
      </c>
      <c r="I497" s="405">
        <f t="shared" si="121"/>
        <v>0</v>
      </c>
      <c r="J497" s="405">
        <f t="shared" si="121"/>
        <v>0</v>
      </c>
      <c r="K497" s="405">
        <f t="shared" si="121"/>
        <v>0</v>
      </c>
      <c r="L497" s="405">
        <f t="shared" si="121"/>
        <v>0</v>
      </c>
      <c r="M497" s="411"/>
      <c r="N497" s="458"/>
      <c r="O497" s="458"/>
      <c r="P497" s="458"/>
    </row>
    <row r="498" spans="1:16" ht="18.75" hidden="1">
      <c r="A498" s="443"/>
      <c r="B498" s="459" t="s">
        <v>512</v>
      </c>
      <c r="C498" s="459"/>
      <c r="D498" s="435"/>
      <c r="E498" s="435"/>
      <c r="F498" s="435"/>
      <c r="G498" s="1494" t="s">
        <v>512</v>
      </c>
      <c r="H498" s="1494"/>
      <c r="I498" s="1494"/>
      <c r="J498" s="1494"/>
      <c r="K498" s="1494"/>
      <c r="L498" s="1494"/>
      <c r="M498" s="446"/>
      <c r="N498" s="446"/>
      <c r="O498" s="446"/>
      <c r="P498" s="446"/>
    </row>
    <row r="499" spans="1:16" ht="18.75" hidden="1">
      <c r="A499" s="1495" t="s">
        <v>4</v>
      </c>
      <c r="B499" s="1495"/>
      <c r="C499" s="1495"/>
      <c r="D499" s="1495"/>
      <c r="E499" s="435"/>
      <c r="F499" s="435"/>
      <c r="G499" s="460"/>
      <c r="H499" s="1496" t="s">
        <v>513</v>
      </c>
      <c r="I499" s="1496"/>
      <c r="J499" s="1496"/>
      <c r="K499" s="1496"/>
      <c r="L499" s="1496"/>
      <c r="M499" s="446"/>
      <c r="N499" s="446"/>
      <c r="O499" s="446"/>
      <c r="P499" s="446"/>
    </row>
    <row r="500" ht="15" hidden="1"/>
    <row r="501" ht="15" hidden="1"/>
    <row r="502" ht="15" hidden="1"/>
    <row r="503" ht="15" hidden="1"/>
    <row r="504" ht="15" hidden="1"/>
    <row r="505" ht="15" hidden="1"/>
    <row r="506" ht="15" hidden="1"/>
    <row r="507" ht="15" hidden="1"/>
    <row r="508" ht="15" hidden="1"/>
    <row r="509" ht="15" hidden="1"/>
    <row r="510" ht="15" hidden="1"/>
    <row r="511" ht="15" hidden="1"/>
    <row r="512" spans="1:13" ht="16.5" hidden="1">
      <c r="A512" s="1520" t="s">
        <v>33</v>
      </c>
      <c r="B512" s="1521"/>
      <c r="C512" s="442"/>
      <c r="D512" s="1522" t="s">
        <v>79</v>
      </c>
      <c r="E512" s="1522"/>
      <c r="F512" s="1522"/>
      <c r="G512" s="1522"/>
      <c r="H512" s="1522"/>
      <c r="I512" s="1522"/>
      <c r="J512" s="1522"/>
      <c r="K512" s="1523"/>
      <c r="L512" s="1523"/>
      <c r="M512" s="446"/>
    </row>
    <row r="513" spans="1:13" ht="16.5" hidden="1">
      <c r="A513" s="1504" t="s">
        <v>339</v>
      </c>
      <c r="B513" s="1504"/>
      <c r="C513" s="1504"/>
      <c r="D513" s="1522" t="s">
        <v>214</v>
      </c>
      <c r="E513" s="1522"/>
      <c r="F513" s="1522"/>
      <c r="G513" s="1522"/>
      <c r="H513" s="1522"/>
      <c r="I513" s="1522"/>
      <c r="J513" s="1522"/>
      <c r="K513" s="1524" t="s">
        <v>510</v>
      </c>
      <c r="L513" s="1524"/>
      <c r="M513" s="443"/>
    </row>
    <row r="514" spans="1:13" ht="16.5" hidden="1">
      <c r="A514" s="1504" t="s">
        <v>340</v>
      </c>
      <c r="B514" s="1504"/>
      <c r="C514" s="408"/>
      <c r="D514" s="1525" t="s">
        <v>544</v>
      </c>
      <c r="E514" s="1525"/>
      <c r="F514" s="1525"/>
      <c r="G514" s="1525"/>
      <c r="H514" s="1525"/>
      <c r="I514" s="1525"/>
      <c r="J514" s="1525"/>
      <c r="K514" s="1523"/>
      <c r="L514" s="1523"/>
      <c r="M514" s="446"/>
    </row>
    <row r="515" spans="1:13" ht="15.75" hidden="1">
      <c r="A515" s="419" t="s">
        <v>119</v>
      </c>
      <c r="B515" s="419"/>
      <c r="C515" s="409"/>
      <c r="D515" s="447"/>
      <c r="E515" s="447"/>
      <c r="F515" s="448"/>
      <c r="G515" s="448"/>
      <c r="H515" s="448"/>
      <c r="I515" s="448"/>
      <c r="J515" s="448"/>
      <c r="K515" s="1503"/>
      <c r="L515" s="1503"/>
      <c r="M515" s="443"/>
    </row>
    <row r="516" spans="1:13" ht="15.75" hidden="1">
      <c r="A516" s="447"/>
      <c r="B516" s="447" t="s">
        <v>94</v>
      </c>
      <c r="C516" s="447"/>
      <c r="D516" s="447"/>
      <c r="E516" s="447"/>
      <c r="F516" s="447"/>
      <c r="G516" s="447"/>
      <c r="H516" s="447"/>
      <c r="I516" s="447"/>
      <c r="J516" s="447"/>
      <c r="K516" s="1507"/>
      <c r="L516" s="1507"/>
      <c r="M516" s="443"/>
    </row>
    <row r="517" spans="1:13" ht="15.75" hidden="1">
      <c r="A517" s="1124" t="s">
        <v>71</v>
      </c>
      <c r="B517" s="1125"/>
      <c r="C517" s="1505" t="s">
        <v>38</v>
      </c>
      <c r="D517" s="1511" t="s">
        <v>337</v>
      </c>
      <c r="E517" s="1511"/>
      <c r="F517" s="1511"/>
      <c r="G517" s="1511"/>
      <c r="H517" s="1511"/>
      <c r="I517" s="1511"/>
      <c r="J517" s="1511"/>
      <c r="K517" s="1511"/>
      <c r="L517" s="1511"/>
      <c r="M517" s="446"/>
    </row>
    <row r="518" spans="1:13" ht="15.75" hidden="1">
      <c r="A518" s="1126"/>
      <c r="B518" s="1127"/>
      <c r="C518" s="1505"/>
      <c r="D518" s="1512" t="s">
        <v>205</v>
      </c>
      <c r="E518" s="1513"/>
      <c r="F518" s="1513"/>
      <c r="G518" s="1513"/>
      <c r="H518" s="1513"/>
      <c r="I518" s="1513"/>
      <c r="J518" s="1514"/>
      <c r="K518" s="1515" t="s">
        <v>206</v>
      </c>
      <c r="L518" s="1515" t="s">
        <v>207</v>
      </c>
      <c r="M518" s="443"/>
    </row>
    <row r="519" spans="1:13" ht="15.75" hidden="1">
      <c r="A519" s="1126"/>
      <c r="B519" s="1127"/>
      <c r="C519" s="1505"/>
      <c r="D519" s="1506" t="s">
        <v>37</v>
      </c>
      <c r="E519" s="1508" t="s">
        <v>7</v>
      </c>
      <c r="F519" s="1509"/>
      <c r="G519" s="1509"/>
      <c r="H519" s="1509"/>
      <c r="I519" s="1509"/>
      <c r="J519" s="1510"/>
      <c r="K519" s="1516"/>
      <c r="L519" s="1518"/>
      <c r="M519" s="443"/>
    </row>
    <row r="520" spans="1:16" ht="15.75" hidden="1">
      <c r="A520" s="1526"/>
      <c r="B520" s="1527"/>
      <c r="C520" s="1505"/>
      <c r="D520" s="1506"/>
      <c r="E520" s="449" t="s">
        <v>208</v>
      </c>
      <c r="F520" s="449" t="s">
        <v>209</v>
      </c>
      <c r="G520" s="449" t="s">
        <v>210</v>
      </c>
      <c r="H520" s="449" t="s">
        <v>211</v>
      </c>
      <c r="I520" s="449" t="s">
        <v>341</v>
      </c>
      <c r="J520" s="449" t="s">
        <v>212</v>
      </c>
      <c r="K520" s="1517"/>
      <c r="L520" s="1519"/>
      <c r="M520" s="1499" t="s">
        <v>494</v>
      </c>
      <c r="N520" s="1499"/>
      <c r="O520" s="1499"/>
      <c r="P520" s="1499"/>
    </row>
    <row r="521" spans="1:16" ht="15" hidden="1">
      <c r="A521" s="1500" t="s">
        <v>6</v>
      </c>
      <c r="B521" s="1501"/>
      <c r="C521" s="450">
        <v>1</v>
      </c>
      <c r="D521" s="451">
        <v>2</v>
      </c>
      <c r="E521" s="450">
        <v>3</v>
      </c>
      <c r="F521" s="451">
        <v>4</v>
      </c>
      <c r="G521" s="450">
        <v>5</v>
      </c>
      <c r="H521" s="451">
        <v>6</v>
      </c>
      <c r="I521" s="450">
        <v>7</v>
      </c>
      <c r="J521" s="451">
        <v>8</v>
      </c>
      <c r="K521" s="450">
        <v>9</v>
      </c>
      <c r="L521" s="451">
        <v>10</v>
      </c>
      <c r="M521" s="452" t="s">
        <v>495</v>
      </c>
      <c r="N521" s="453" t="s">
        <v>498</v>
      </c>
      <c r="O521" s="453" t="s">
        <v>496</v>
      </c>
      <c r="P521" s="453" t="s">
        <v>497</v>
      </c>
    </row>
    <row r="522" spans="1:16" ht="24.75" customHeight="1" hidden="1">
      <c r="A522" s="412" t="s">
        <v>0</v>
      </c>
      <c r="B522" s="413" t="s">
        <v>131</v>
      </c>
      <c r="C522" s="402">
        <f>C523+C524</f>
        <v>1489506</v>
      </c>
      <c r="D522" s="402">
        <f aca="true" t="shared" si="122" ref="D522:L522">D523+D524</f>
        <v>1316506</v>
      </c>
      <c r="E522" s="402">
        <f t="shared" si="122"/>
        <v>194963</v>
      </c>
      <c r="F522" s="402">
        <f t="shared" si="122"/>
        <v>0</v>
      </c>
      <c r="G522" s="402">
        <f t="shared" si="122"/>
        <v>98361</v>
      </c>
      <c r="H522" s="402">
        <f t="shared" si="122"/>
        <v>1018454</v>
      </c>
      <c r="I522" s="402">
        <f t="shared" si="122"/>
        <v>0</v>
      </c>
      <c r="J522" s="402">
        <f t="shared" si="122"/>
        <v>4728</v>
      </c>
      <c r="K522" s="402">
        <f t="shared" si="122"/>
        <v>0</v>
      </c>
      <c r="L522" s="402">
        <f t="shared" si="122"/>
        <v>173000</v>
      </c>
      <c r="M522" s="402" t="e">
        <f>'03'!#REF!+'04'!#REF!</f>
        <v>#REF!</v>
      </c>
      <c r="N522" s="402" t="e">
        <f>C522-M522</f>
        <v>#REF!</v>
      </c>
      <c r="O522" s="402" t="e">
        <f>#REF!</f>
        <v>#REF!</v>
      </c>
      <c r="P522" s="402" t="e">
        <f>C522-O522</f>
        <v>#REF!</v>
      </c>
    </row>
    <row r="523" spans="1:16" ht="24.75" customHeight="1" hidden="1">
      <c r="A523" s="415">
        <v>1</v>
      </c>
      <c r="B523" s="416" t="s">
        <v>132</v>
      </c>
      <c r="C523" s="402">
        <f>D523+K523+L523</f>
        <v>1046387</v>
      </c>
      <c r="D523" s="402">
        <f>E523+F523+G523+H523+I523+J523</f>
        <v>1046387</v>
      </c>
      <c r="E523" s="405">
        <v>35026</v>
      </c>
      <c r="F523" s="405"/>
      <c r="G523" s="405">
        <v>37361</v>
      </c>
      <c r="H523" s="405">
        <v>974000</v>
      </c>
      <c r="I523" s="405"/>
      <c r="J523" s="405"/>
      <c r="K523" s="405"/>
      <c r="L523" s="405"/>
      <c r="M523" s="405" t="e">
        <f>'03'!#REF!+'04'!#REF!</f>
        <v>#REF!</v>
      </c>
      <c r="N523" s="405" t="e">
        <f aca="true" t="shared" si="123" ref="N523:N537">C523-M523</f>
        <v>#REF!</v>
      </c>
      <c r="O523" s="405" t="e">
        <f>#REF!</f>
        <v>#REF!</v>
      </c>
      <c r="P523" s="405" t="e">
        <f aca="true" t="shared" si="124" ref="P523:P537">C523-O523</f>
        <v>#REF!</v>
      </c>
    </row>
    <row r="524" spans="1:16" ht="24.75" customHeight="1" hidden="1">
      <c r="A524" s="415">
        <v>2</v>
      </c>
      <c r="B524" s="416" t="s">
        <v>133</v>
      </c>
      <c r="C524" s="402">
        <f>D524+K524+L524</f>
        <v>443119</v>
      </c>
      <c r="D524" s="402">
        <f>E524+F524+G524+H524+I524+J524</f>
        <v>270119</v>
      </c>
      <c r="E524" s="405">
        <v>159937</v>
      </c>
      <c r="F524" s="405">
        <v>0</v>
      </c>
      <c r="G524" s="405">
        <v>61000</v>
      </c>
      <c r="H524" s="405">
        <v>44454</v>
      </c>
      <c r="I524" s="405">
        <v>0</v>
      </c>
      <c r="J524" s="405">
        <v>4728</v>
      </c>
      <c r="K524" s="405">
        <v>0</v>
      </c>
      <c r="L524" s="405">
        <v>173000</v>
      </c>
      <c r="M524" s="405" t="e">
        <f>'03'!#REF!+'04'!#REF!</f>
        <v>#REF!</v>
      </c>
      <c r="N524" s="405" t="e">
        <f t="shared" si="123"/>
        <v>#REF!</v>
      </c>
      <c r="O524" s="405" t="e">
        <f>#REF!</f>
        <v>#REF!</v>
      </c>
      <c r="P524" s="405" t="e">
        <f t="shared" si="124"/>
        <v>#REF!</v>
      </c>
    </row>
    <row r="525" spans="1:16" ht="24.75" customHeight="1" hidden="1">
      <c r="A525" s="393" t="s">
        <v>1</v>
      </c>
      <c r="B525" s="394" t="s">
        <v>134</v>
      </c>
      <c r="C525" s="402">
        <f>D525+K525+L525</f>
        <v>21400</v>
      </c>
      <c r="D525" s="402">
        <f>E525+F525+G525+H525+I525+J525</f>
        <v>21400</v>
      </c>
      <c r="E525" s="405">
        <v>1400</v>
      </c>
      <c r="F525" s="405">
        <v>0</v>
      </c>
      <c r="G525" s="405">
        <v>20000</v>
      </c>
      <c r="H525" s="405">
        <v>0</v>
      </c>
      <c r="I525" s="405">
        <v>0</v>
      </c>
      <c r="J525" s="405">
        <v>0</v>
      </c>
      <c r="K525" s="405">
        <v>0</v>
      </c>
      <c r="L525" s="405">
        <v>0</v>
      </c>
      <c r="M525" s="405" t="e">
        <f>'03'!#REF!+'04'!#REF!</f>
        <v>#REF!</v>
      </c>
      <c r="N525" s="405" t="e">
        <f t="shared" si="123"/>
        <v>#REF!</v>
      </c>
      <c r="O525" s="405" t="e">
        <f>#REF!</f>
        <v>#REF!</v>
      </c>
      <c r="P525" s="405" t="e">
        <f t="shared" si="124"/>
        <v>#REF!</v>
      </c>
    </row>
    <row r="526" spans="1:16" ht="24.75" customHeight="1" hidden="1">
      <c r="A526" s="393" t="s">
        <v>9</v>
      </c>
      <c r="B526" s="394" t="s">
        <v>135</v>
      </c>
      <c r="C526" s="402">
        <f>D526+K526+L526</f>
        <v>0</v>
      </c>
      <c r="D526" s="402">
        <f>E526+F526+G526+H526+I526+J526</f>
        <v>0</v>
      </c>
      <c r="E526" s="405">
        <v>0</v>
      </c>
      <c r="F526" s="405">
        <v>0</v>
      </c>
      <c r="G526" s="405">
        <v>0</v>
      </c>
      <c r="H526" s="405">
        <v>0</v>
      </c>
      <c r="I526" s="405">
        <v>0</v>
      </c>
      <c r="J526" s="405">
        <v>0</v>
      </c>
      <c r="K526" s="405">
        <v>0</v>
      </c>
      <c r="L526" s="405">
        <v>0</v>
      </c>
      <c r="M526" s="405" t="e">
        <f>'03'!#REF!+'04'!#REF!</f>
        <v>#REF!</v>
      </c>
      <c r="N526" s="405" t="e">
        <f t="shared" si="123"/>
        <v>#REF!</v>
      </c>
      <c r="O526" s="405" t="e">
        <f>#REF!</f>
        <v>#REF!</v>
      </c>
      <c r="P526" s="405" t="e">
        <f t="shared" si="124"/>
        <v>#REF!</v>
      </c>
    </row>
    <row r="527" spans="1:16" ht="24.75" customHeight="1" hidden="1">
      <c r="A527" s="393" t="s">
        <v>136</v>
      </c>
      <c r="B527" s="394" t="s">
        <v>137</v>
      </c>
      <c r="C527" s="402">
        <f>C528+C537</f>
        <v>1468106</v>
      </c>
      <c r="D527" s="402">
        <f aca="true" t="shared" si="125" ref="D527:L527">D528+D537</f>
        <v>1295106</v>
      </c>
      <c r="E527" s="402">
        <f t="shared" si="125"/>
        <v>193563</v>
      </c>
      <c r="F527" s="402">
        <f t="shared" si="125"/>
        <v>0</v>
      </c>
      <c r="G527" s="402">
        <f t="shared" si="125"/>
        <v>78361</v>
      </c>
      <c r="H527" s="402">
        <f t="shared" si="125"/>
        <v>1018454</v>
      </c>
      <c r="I527" s="402">
        <f t="shared" si="125"/>
        <v>0</v>
      </c>
      <c r="J527" s="402">
        <f t="shared" si="125"/>
        <v>4728</v>
      </c>
      <c r="K527" s="402">
        <f t="shared" si="125"/>
        <v>0</v>
      </c>
      <c r="L527" s="402">
        <f t="shared" si="125"/>
        <v>173000</v>
      </c>
      <c r="M527" s="402" t="e">
        <f>'03'!#REF!+'04'!#REF!</f>
        <v>#REF!</v>
      </c>
      <c r="N527" s="402" t="e">
        <f t="shared" si="123"/>
        <v>#REF!</v>
      </c>
      <c r="O527" s="402" t="e">
        <f>#REF!</f>
        <v>#REF!</v>
      </c>
      <c r="P527" s="402" t="e">
        <f t="shared" si="124"/>
        <v>#REF!</v>
      </c>
    </row>
    <row r="528" spans="1:16" ht="24.75" customHeight="1" hidden="1">
      <c r="A528" s="393" t="s">
        <v>52</v>
      </c>
      <c r="B528" s="417" t="s">
        <v>138</v>
      </c>
      <c r="C528" s="402">
        <f>SUM(C529:C536)</f>
        <v>421719</v>
      </c>
      <c r="D528" s="402">
        <f aca="true" t="shared" si="126" ref="D528:L528">SUM(D529:D536)</f>
        <v>248719</v>
      </c>
      <c r="E528" s="402">
        <f t="shared" si="126"/>
        <v>158537</v>
      </c>
      <c r="F528" s="402">
        <f t="shared" si="126"/>
        <v>0</v>
      </c>
      <c r="G528" s="402">
        <f t="shared" si="126"/>
        <v>41000</v>
      </c>
      <c r="H528" s="402">
        <f t="shared" si="126"/>
        <v>44454</v>
      </c>
      <c r="I528" s="402">
        <f t="shared" si="126"/>
        <v>0</v>
      </c>
      <c r="J528" s="402">
        <f t="shared" si="126"/>
        <v>4728</v>
      </c>
      <c r="K528" s="402">
        <f t="shared" si="126"/>
        <v>0</v>
      </c>
      <c r="L528" s="402">
        <f t="shared" si="126"/>
        <v>173000</v>
      </c>
      <c r="M528" s="402" t="e">
        <f>'03'!#REF!+'04'!#REF!</f>
        <v>#REF!</v>
      </c>
      <c r="N528" s="402" t="e">
        <f t="shared" si="123"/>
        <v>#REF!</v>
      </c>
      <c r="O528" s="402" t="e">
        <f>#REF!</f>
        <v>#REF!</v>
      </c>
      <c r="P528" s="402" t="e">
        <f t="shared" si="124"/>
        <v>#REF!</v>
      </c>
    </row>
    <row r="529" spans="1:16" ht="24.75" customHeight="1" hidden="1">
      <c r="A529" s="415" t="s">
        <v>54</v>
      </c>
      <c r="B529" s="416" t="s">
        <v>139</v>
      </c>
      <c r="C529" s="402">
        <f aca="true" t="shared" si="127" ref="C529:C537">D529+K529+L529</f>
        <v>57757</v>
      </c>
      <c r="D529" s="402">
        <f aca="true" t="shared" si="128" ref="D529:D537">E529+F529+G529+H529+I529+J529</f>
        <v>57757</v>
      </c>
      <c r="E529" s="405">
        <v>4875</v>
      </c>
      <c r="F529" s="405">
        <v>0</v>
      </c>
      <c r="G529" s="405">
        <v>6700</v>
      </c>
      <c r="H529" s="405">
        <v>41454</v>
      </c>
      <c r="I529" s="405">
        <v>0</v>
      </c>
      <c r="J529" s="405">
        <v>4728</v>
      </c>
      <c r="K529" s="405">
        <v>0</v>
      </c>
      <c r="L529" s="405">
        <v>0</v>
      </c>
      <c r="M529" s="405" t="e">
        <f>'03'!#REF!+'04'!#REF!</f>
        <v>#REF!</v>
      </c>
      <c r="N529" s="405" t="e">
        <f t="shared" si="123"/>
        <v>#REF!</v>
      </c>
      <c r="O529" s="405" t="e">
        <f>#REF!</f>
        <v>#REF!</v>
      </c>
      <c r="P529" s="405" t="e">
        <f t="shared" si="124"/>
        <v>#REF!</v>
      </c>
    </row>
    <row r="530" spans="1:16" ht="24.75" customHeight="1" hidden="1">
      <c r="A530" s="415" t="s">
        <v>55</v>
      </c>
      <c r="B530" s="416" t="s">
        <v>140</v>
      </c>
      <c r="C530" s="402">
        <f t="shared" si="127"/>
        <v>0</v>
      </c>
      <c r="D530" s="402">
        <f t="shared" si="128"/>
        <v>0</v>
      </c>
      <c r="E530" s="405">
        <v>0</v>
      </c>
      <c r="F530" s="405">
        <v>0</v>
      </c>
      <c r="G530" s="405">
        <v>0</v>
      </c>
      <c r="H530" s="405">
        <v>0</v>
      </c>
      <c r="I530" s="405">
        <v>0</v>
      </c>
      <c r="J530" s="405">
        <v>0</v>
      </c>
      <c r="K530" s="405">
        <v>0</v>
      </c>
      <c r="L530" s="405">
        <v>0</v>
      </c>
      <c r="M530" s="405" t="e">
        <f>'03'!#REF!+'04'!#REF!</f>
        <v>#REF!</v>
      </c>
      <c r="N530" s="405" t="e">
        <f t="shared" si="123"/>
        <v>#REF!</v>
      </c>
      <c r="O530" s="405" t="e">
        <f>#REF!</f>
        <v>#REF!</v>
      </c>
      <c r="P530" s="405" t="e">
        <f t="shared" si="124"/>
        <v>#REF!</v>
      </c>
    </row>
    <row r="531" spans="1:16" ht="24.75" customHeight="1" hidden="1">
      <c r="A531" s="415" t="s">
        <v>141</v>
      </c>
      <c r="B531" s="416" t="s">
        <v>201</v>
      </c>
      <c r="C531" s="402">
        <f t="shared" si="127"/>
        <v>0</v>
      </c>
      <c r="D531" s="402">
        <f t="shared" si="128"/>
        <v>0</v>
      </c>
      <c r="E531" s="405">
        <v>0</v>
      </c>
      <c r="F531" s="405">
        <v>0</v>
      </c>
      <c r="G531" s="405">
        <v>0</v>
      </c>
      <c r="H531" s="405">
        <v>0</v>
      </c>
      <c r="I531" s="405">
        <v>0</v>
      </c>
      <c r="J531" s="405">
        <v>0</v>
      </c>
      <c r="K531" s="405">
        <v>0</v>
      </c>
      <c r="L531" s="405">
        <v>0</v>
      </c>
      <c r="M531" s="405" t="e">
        <f>'03'!#REF!</f>
        <v>#REF!</v>
      </c>
      <c r="N531" s="405" t="e">
        <f t="shared" si="123"/>
        <v>#REF!</v>
      </c>
      <c r="O531" s="405" t="e">
        <f>#REF!</f>
        <v>#REF!</v>
      </c>
      <c r="P531" s="405" t="e">
        <f t="shared" si="124"/>
        <v>#REF!</v>
      </c>
    </row>
    <row r="532" spans="1:16" ht="24.75" customHeight="1" hidden="1">
      <c r="A532" s="415" t="s">
        <v>143</v>
      </c>
      <c r="B532" s="416" t="s">
        <v>142</v>
      </c>
      <c r="C532" s="402">
        <f t="shared" si="127"/>
        <v>213822</v>
      </c>
      <c r="D532" s="402">
        <f t="shared" si="128"/>
        <v>40822</v>
      </c>
      <c r="E532" s="405">
        <v>3522</v>
      </c>
      <c r="F532" s="405">
        <v>0</v>
      </c>
      <c r="G532" s="405">
        <v>34300</v>
      </c>
      <c r="H532" s="405">
        <v>3000</v>
      </c>
      <c r="I532" s="405">
        <v>0</v>
      </c>
      <c r="J532" s="405">
        <v>0</v>
      </c>
      <c r="K532" s="405">
        <v>0</v>
      </c>
      <c r="L532" s="405">
        <v>173000</v>
      </c>
      <c r="M532" s="405" t="e">
        <f>'03'!#REF!+'04'!#REF!</f>
        <v>#REF!</v>
      </c>
      <c r="N532" s="405" t="e">
        <f t="shared" si="123"/>
        <v>#REF!</v>
      </c>
      <c r="O532" s="405" t="e">
        <f>#REF!</f>
        <v>#REF!</v>
      </c>
      <c r="P532" s="405" t="e">
        <f t="shared" si="124"/>
        <v>#REF!</v>
      </c>
    </row>
    <row r="533" spans="1:16" ht="24.75" customHeight="1" hidden="1">
      <c r="A533" s="415" t="s">
        <v>145</v>
      </c>
      <c r="B533" s="416" t="s">
        <v>144</v>
      </c>
      <c r="C533" s="402">
        <f t="shared" si="127"/>
        <v>0</v>
      </c>
      <c r="D533" s="402">
        <f t="shared" si="128"/>
        <v>0</v>
      </c>
      <c r="E533" s="405">
        <v>0</v>
      </c>
      <c r="F533" s="405">
        <v>0</v>
      </c>
      <c r="G533" s="405">
        <v>0</v>
      </c>
      <c r="H533" s="405">
        <v>0</v>
      </c>
      <c r="I533" s="405">
        <v>0</v>
      </c>
      <c r="J533" s="405">
        <v>0</v>
      </c>
      <c r="K533" s="405">
        <v>0</v>
      </c>
      <c r="L533" s="405">
        <v>0</v>
      </c>
      <c r="M533" s="405" t="e">
        <f>'03'!#REF!+'04'!#REF!</f>
        <v>#REF!</v>
      </c>
      <c r="N533" s="405" t="e">
        <f t="shared" si="123"/>
        <v>#REF!</v>
      </c>
      <c r="O533" s="405" t="e">
        <f>#REF!</f>
        <v>#REF!</v>
      </c>
      <c r="P533" s="405" t="e">
        <f t="shared" si="124"/>
        <v>#REF!</v>
      </c>
    </row>
    <row r="534" spans="1:16" ht="24.75" customHeight="1" hidden="1">
      <c r="A534" s="415" t="s">
        <v>147</v>
      </c>
      <c r="B534" s="416" t="s">
        <v>146</v>
      </c>
      <c r="C534" s="402">
        <f t="shared" si="127"/>
        <v>150140</v>
      </c>
      <c r="D534" s="402">
        <f t="shared" si="128"/>
        <v>150140</v>
      </c>
      <c r="E534" s="405">
        <v>150140</v>
      </c>
      <c r="F534" s="405">
        <v>0</v>
      </c>
      <c r="G534" s="405">
        <v>0</v>
      </c>
      <c r="H534" s="405">
        <v>0</v>
      </c>
      <c r="I534" s="405">
        <v>0</v>
      </c>
      <c r="J534" s="405">
        <v>0</v>
      </c>
      <c r="K534" s="405">
        <v>0</v>
      </c>
      <c r="L534" s="405">
        <v>0</v>
      </c>
      <c r="M534" s="405" t="e">
        <f>'03'!#REF!+'04'!#REF!</f>
        <v>#REF!</v>
      </c>
      <c r="N534" s="405" t="e">
        <f t="shared" si="123"/>
        <v>#REF!</v>
      </c>
      <c r="O534" s="405" t="e">
        <f>#REF!</f>
        <v>#REF!</v>
      </c>
      <c r="P534" s="405" t="e">
        <f t="shared" si="124"/>
        <v>#REF!</v>
      </c>
    </row>
    <row r="535" spans="1:16" ht="24.75" customHeight="1" hidden="1">
      <c r="A535" s="415" t="s">
        <v>149</v>
      </c>
      <c r="B535" s="418" t="s">
        <v>148</v>
      </c>
      <c r="C535" s="402">
        <f t="shared" si="127"/>
        <v>0</v>
      </c>
      <c r="D535" s="402">
        <f t="shared" si="128"/>
        <v>0</v>
      </c>
      <c r="E535" s="405">
        <v>0</v>
      </c>
      <c r="F535" s="405">
        <v>0</v>
      </c>
      <c r="G535" s="405">
        <v>0</v>
      </c>
      <c r="H535" s="405">
        <v>0</v>
      </c>
      <c r="I535" s="405">
        <v>0</v>
      </c>
      <c r="J535" s="405">
        <v>0</v>
      </c>
      <c r="K535" s="405">
        <v>0</v>
      </c>
      <c r="L535" s="405">
        <v>0</v>
      </c>
      <c r="M535" s="405" t="e">
        <f>'03'!#REF!+'04'!#REF!</f>
        <v>#REF!</v>
      </c>
      <c r="N535" s="405" t="e">
        <f t="shared" si="123"/>
        <v>#REF!</v>
      </c>
      <c r="O535" s="405" t="e">
        <f>#REF!</f>
        <v>#REF!</v>
      </c>
      <c r="P535" s="405" t="e">
        <f t="shared" si="124"/>
        <v>#REF!</v>
      </c>
    </row>
    <row r="536" spans="1:16" ht="24.75" customHeight="1" hidden="1">
      <c r="A536" s="415" t="s">
        <v>185</v>
      </c>
      <c r="B536" s="416" t="s">
        <v>150</v>
      </c>
      <c r="C536" s="402">
        <f t="shared" si="127"/>
        <v>0</v>
      </c>
      <c r="D536" s="402">
        <f t="shared" si="128"/>
        <v>0</v>
      </c>
      <c r="E536" s="405">
        <v>0</v>
      </c>
      <c r="F536" s="405">
        <v>0</v>
      </c>
      <c r="G536" s="405">
        <v>0</v>
      </c>
      <c r="H536" s="405">
        <v>0</v>
      </c>
      <c r="I536" s="405">
        <v>0</v>
      </c>
      <c r="J536" s="405">
        <v>0</v>
      </c>
      <c r="K536" s="405">
        <v>0</v>
      </c>
      <c r="L536" s="405">
        <v>0</v>
      </c>
      <c r="M536" s="405" t="e">
        <f>'03'!#REF!+'04'!#REF!</f>
        <v>#REF!</v>
      </c>
      <c r="N536" s="405" t="e">
        <f t="shared" si="123"/>
        <v>#REF!</v>
      </c>
      <c r="O536" s="405" t="e">
        <f>#REF!</f>
        <v>#REF!</v>
      </c>
      <c r="P536" s="405" t="e">
        <f t="shared" si="124"/>
        <v>#REF!</v>
      </c>
    </row>
    <row r="537" spans="1:16" ht="24.75" customHeight="1" hidden="1">
      <c r="A537" s="393" t="s">
        <v>53</v>
      </c>
      <c r="B537" s="394" t="s">
        <v>151</v>
      </c>
      <c r="C537" s="402">
        <f t="shared" si="127"/>
        <v>1046387</v>
      </c>
      <c r="D537" s="402">
        <f t="shared" si="128"/>
        <v>1046387</v>
      </c>
      <c r="E537" s="405">
        <v>35026</v>
      </c>
      <c r="F537" s="405">
        <v>0</v>
      </c>
      <c r="G537" s="405">
        <v>37361</v>
      </c>
      <c r="H537" s="405">
        <v>974000</v>
      </c>
      <c r="I537" s="405">
        <v>0</v>
      </c>
      <c r="J537" s="405">
        <v>0</v>
      </c>
      <c r="K537" s="405">
        <v>0</v>
      </c>
      <c r="L537" s="405">
        <v>0</v>
      </c>
      <c r="M537" s="402" t="e">
        <f>'03'!#REF!+'04'!#REF!</f>
        <v>#REF!</v>
      </c>
      <c r="N537" s="402" t="e">
        <f t="shared" si="123"/>
        <v>#REF!</v>
      </c>
      <c r="O537" s="402" t="e">
        <f>#REF!</f>
        <v>#REF!</v>
      </c>
      <c r="P537" s="402" t="e">
        <f t="shared" si="124"/>
        <v>#REF!</v>
      </c>
    </row>
    <row r="538" spans="1:16" ht="24.75" customHeight="1" hidden="1">
      <c r="A538" s="434" t="s">
        <v>76</v>
      </c>
      <c r="B538" s="457" t="s">
        <v>213</v>
      </c>
      <c r="C538" s="441">
        <f>(C529+C530+C531)/C528</f>
        <v>0.13695612481296787</v>
      </c>
      <c r="D538" s="395">
        <f aca="true" t="shared" si="129" ref="D538:L538">(D529+D530+D531)/D528</f>
        <v>0.2322178844398699</v>
      </c>
      <c r="E538" s="407">
        <f t="shared" si="129"/>
        <v>0.030749919577133415</v>
      </c>
      <c r="F538" s="407" t="e">
        <f t="shared" si="129"/>
        <v>#DIV/0!</v>
      </c>
      <c r="G538" s="407">
        <f t="shared" si="129"/>
        <v>0.16341463414634147</v>
      </c>
      <c r="H538" s="407">
        <f t="shared" si="129"/>
        <v>0.9325145093804832</v>
      </c>
      <c r="I538" s="407" t="e">
        <f t="shared" si="129"/>
        <v>#DIV/0!</v>
      </c>
      <c r="J538" s="407">
        <f t="shared" si="129"/>
        <v>1</v>
      </c>
      <c r="K538" s="407" t="e">
        <f t="shared" si="129"/>
        <v>#DIV/0!</v>
      </c>
      <c r="L538" s="407">
        <f t="shared" si="129"/>
        <v>0</v>
      </c>
      <c r="M538" s="411"/>
      <c r="N538" s="458"/>
      <c r="O538" s="458"/>
      <c r="P538" s="458"/>
    </row>
    <row r="539" spans="1:16" ht="17.25" hidden="1">
      <c r="A539" s="1502" t="s">
        <v>492</v>
      </c>
      <c r="B539" s="1502"/>
      <c r="C539" s="405">
        <f>C522-C525-C526-C527</f>
        <v>0</v>
      </c>
      <c r="D539" s="405">
        <f aca="true" t="shared" si="130" ref="D539:L539">D522-D525-D526-D527</f>
        <v>0</v>
      </c>
      <c r="E539" s="405">
        <f t="shared" si="130"/>
        <v>0</v>
      </c>
      <c r="F539" s="405">
        <f t="shared" si="130"/>
        <v>0</v>
      </c>
      <c r="G539" s="405">
        <f t="shared" si="130"/>
        <v>0</v>
      </c>
      <c r="H539" s="405">
        <f t="shared" si="130"/>
        <v>0</v>
      </c>
      <c r="I539" s="405">
        <f t="shared" si="130"/>
        <v>0</v>
      </c>
      <c r="J539" s="405">
        <f t="shared" si="130"/>
        <v>0</v>
      </c>
      <c r="K539" s="405">
        <f t="shared" si="130"/>
        <v>0</v>
      </c>
      <c r="L539" s="405">
        <f t="shared" si="130"/>
        <v>0</v>
      </c>
      <c r="M539" s="411"/>
      <c r="N539" s="458"/>
      <c r="O539" s="458"/>
      <c r="P539" s="458"/>
    </row>
    <row r="540" spans="1:16" ht="17.25" hidden="1">
      <c r="A540" s="1497" t="s">
        <v>493</v>
      </c>
      <c r="B540" s="1497"/>
      <c r="C540" s="405">
        <f>C527-C528-C537</f>
        <v>0</v>
      </c>
      <c r="D540" s="405">
        <f aca="true" t="shared" si="131" ref="D540:L540">D527-D528-D537</f>
        <v>0</v>
      </c>
      <c r="E540" s="405">
        <f t="shared" si="131"/>
        <v>0</v>
      </c>
      <c r="F540" s="405">
        <f t="shared" si="131"/>
        <v>0</v>
      </c>
      <c r="G540" s="405">
        <f t="shared" si="131"/>
        <v>0</v>
      </c>
      <c r="H540" s="405">
        <f t="shared" si="131"/>
        <v>0</v>
      </c>
      <c r="I540" s="405">
        <f t="shared" si="131"/>
        <v>0</v>
      </c>
      <c r="J540" s="405">
        <f t="shared" si="131"/>
        <v>0</v>
      </c>
      <c r="K540" s="405">
        <f t="shared" si="131"/>
        <v>0</v>
      </c>
      <c r="L540" s="405">
        <f t="shared" si="131"/>
        <v>0</v>
      </c>
      <c r="M540" s="411"/>
      <c r="N540" s="458"/>
      <c r="O540" s="458"/>
      <c r="P540" s="458"/>
    </row>
    <row r="541" spans="1:16" ht="18.75" hidden="1">
      <c r="A541" s="443"/>
      <c r="B541" s="459" t="s">
        <v>512</v>
      </c>
      <c r="C541" s="459"/>
      <c r="D541" s="435"/>
      <c r="E541" s="435"/>
      <c r="F541" s="435"/>
      <c r="G541" s="1494" t="s">
        <v>512</v>
      </c>
      <c r="H541" s="1494"/>
      <c r="I541" s="1494"/>
      <c r="J541" s="1494"/>
      <c r="K541" s="1494"/>
      <c r="L541" s="1494"/>
      <c r="M541" s="446"/>
      <c r="N541" s="446"/>
      <c r="O541" s="446"/>
      <c r="P541" s="446"/>
    </row>
    <row r="542" spans="1:16" ht="18.75" hidden="1">
      <c r="A542" s="1495" t="s">
        <v>4</v>
      </c>
      <c r="B542" s="1495"/>
      <c r="C542" s="1495"/>
      <c r="D542" s="1495"/>
      <c r="E542" s="435"/>
      <c r="F542" s="435"/>
      <c r="G542" s="460"/>
      <c r="H542" s="1496" t="s">
        <v>513</v>
      </c>
      <c r="I542" s="1496"/>
      <c r="J542" s="1496"/>
      <c r="K542" s="1496"/>
      <c r="L542" s="1496"/>
      <c r="M542" s="446"/>
      <c r="N542" s="446"/>
      <c r="O542" s="446"/>
      <c r="P542" s="446"/>
    </row>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sheetData>
  <sheetProtection/>
  <mergeCells count="342">
    <mergeCell ref="M9:P9"/>
    <mergeCell ref="B33:C33"/>
    <mergeCell ref="C6:C9"/>
    <mergeCell ref="D8:D9"/>
    <mergeCell ref="A10:B10"/>
    <mergeCell ref="A6:B9"/>
    <mergeCell ref="A28:B28"/>
    <mergeCell ref="A29:B29"/>
    <mergeCell ref="I31:L31"/>
    <mergeCell ref="E5:I5"/>
    <mergeCell ref="A1:B1"/>
    <mergeCell ref="A3:B3"/>
    <mergeCell ref="D1:J1"/>
    <mergeCell ref="D3:J3"/>
    <mergeCell ref="K1:L1"/>
    <mergeCell ref="A2:C2"/>
    <mergeCell ref="D2:J2"/>
    <mergeCell ref="K2:L2"/>
    <mergeCell ref="K3:L3"/>
    <mergeCell ref="A48:B48"/>
    <mergeCell ref="D48:J48"/>
    <mergeCell ref="K48:L48"/>
    <mergeCell ref="K4:L4"/>
    <mergeCell ref="K5:L5"/>
    <mergeCell ref="D6:L6"/>
    <mergeCell ref="D7:J7"/>
    <mergeCell ref="K7:K9"/>
    <mergeCell ref="L7:L9"/>
    <mergeCell ref="E8:J8"/>
    <mergeCell ref="A40:D40"/>
    <mergeCell ref="H40:L40"/>
    <mergeCell ref="G33:L33"/>
    <mergeCell ref="A32:D32"/>
    <mergeCell ref="H32:L32"/>
    <mergeCell ref="B35:C35"/>
    <mergeCell ref="A49:C49"/>
    <mergeCell ref="D49:J49"/>
    <mergeCell ref="K49:L49"/>
    <mergeCell ref="A50:B50"/>
    <mergeCell ref="D50:J50"/>
    <mergeCell ref="K50:L50"/>
    <mergeCell ref="G77:L77"/>
    <mergeCell ref="A78:D78"/>
    <mergeCell ref="H78:L78"/>
    <mergeCell ref="K51:L51"/>
    <mergeCell ref="K52:L52"/>
    <mergeCell ref="A53:B56"/>
    <mergeCell ref="C53:C56"/>
    <mergeCell ref="D53:L53"/>
    <mergeCell ref="D54:J54"/>
    <mergeCell ref="K54:K56"/>
    <mergeCell ref="M56:P56"/>
    <mergeCell ref="A57:B57"/>
    <mergeCell ref="A75:B75"/>
    <mergeCell ref="A76:B76"/>
    <mergeCell ref="L54:L56"/>
    <mergeCell ref="D55:D56"/>
    <mergeCell ref="E55:J55"/>
    <mergeCell ref="D94:L94"/>
    <mergeCell ref="D95:J95"/>
    <mergeCell ref="K95:K97"/>
    <mergeCell ref="A89:B89"/>
    <mergeCell ref="D89:J89"/>
    <mergeCell ref="K89:L89"/>
    <mergeCell ref="A90:C90"/>
    <mergeCell ref="D90:J90"/>
    <mergeCell ref="K90:L90"/>
    <mergeCell ref="M97:P97"/>
    <mergeCell ref="A98:B98"/>
    <mergeCell ref="A116:B116"/>
    <mergeCell ref="A91:B91"/>
    <mergeCell ref="D91:J91"/>
    <mergeCell ref="K91:L91"/>
    <mergeCell ref="K92:L92"/>
    <mergeCell ref="K93:L93"/>
    <mergeCell ref="A94:B97"/>
    <mergeCell ref="C94:C97"/>
    <mergeCell ref="A132:B132"/>
    <mergeCell ref="D132:J132"/>
    <mergeCell ref="K132:L132"/>
    <mergeCell ref="L95:L97"/>
    <mergeCell ref="D96:D97"/>
    <mergeCell ref="E96:J96"/>
    <mergeCell ref="A117:B117"/>
    <mergeCell ref="G118:L118"/>
    <mergeCell ref="A119:D119"/>
    <mergeCell ref="H119:L119"/>
    <mergeCell ref="A133:C133"/>
    <mergeCell ref="D133:J133"/>
    <mergeCell ref="K133:L133"/>
    <mergeCell ref="A134:B134"/>
    <mergeCell ref="D134:J134"/>
    <mergeCell ref="K134:L134"/>
    <mergeCell ref="G161:L161"/>
    <mergeCell ref="A162:D162"/>
    <mergeCell ref="H162:L162"/>
    <mergeCell ref="K135:L135"/>
    <mergeCell ref="K136:L136"/>
    <mergeCell ref="A137:B140"/>
    <mergeCell ref="C137:C140"/>
    <mergeCell ref="D137:L137"/>
    <mergeCell ref="D138:J138"/>
    <mergeCell ref="K138:K140"/>
    <mergeCell ref="M140:P140"/>
    <mergeCell ref="A141:B141"/>
    <mergeCell ref="A159:B159"/>
    <mergeCell ref="A160:B160"/>
    <mergeCell ref="L138:L140"/>
    <mergeCell ref="D139:D140"/>
    <mergeCell ref="E139:J139"/>
    <mergeCell ref="D179:J179"/>
    <mergeCell ref="K179:K181"/>
    <mergeCell ref="A173:B173"/>
    <mergeCell ref="D173:J173"/>
    <mergeCell ref="K173:L173"/>
    <mergeCell ref="A174:C174"/>
    <mergeCell ref="D174:J174"/>
    <mergeCell ref="K174:L174"/>
    <mergeCell ref="M181:P181"/>
    <mergeCell ref="A182:B182"/>
    <mergeCell ref="A200:B200"/>
    <mergeCell ref="A175:B175"/>
    <mergeCell ref="D175:J175"/>
    <mergeCell ref="K175:L175"/>
    <mergeCell ref="K177:L177"/>
    <mergeCell ref="A178:B181"/>
    <mergeCell ref="C178:C181"/>
    <mergeCell ref="D178:L178"/>
    <mergeCell ref="A213:B213"/>
    <mergeCell ref="D213:J213"/>
    <mergeCell ref="K213:L213"/>
    <mergeCell ref="L179:L181"/>
    <mergeCell ref="D180:D181"/>
    <mergeCell ref="E180:J180"/>
    <mergeCell ref="A201:B201"/>
    <mergeCell ref="G202:L202"/>
    <mergeCell ref="A203:D203"/>
    <mergeCell ref="H203:L203"/>
    <mergeCell ref="A214:C214"/>
    <mergeCell ref="D214:J214"/>
    <mergeCell ref="K214:L214"/>
    <mergeCell ref="A215:B215"/>
    <mergeCell ref="D215:J215"/>
    <mergeCell ref="K215:L215"/>
    <mergeCell ref="G242:L242"/>
    <mergeCell ref="A243:D243"/>
    <mergeCell ref="H243:L243"/>
    <mergeCell ref="K216:L216"/>
    <mergeCell ref="K217:L217"/>
    <mergeCell ref="A218:B221"/>
    <mergeCell ref="C218:C221"/>
    <mergeCell ref="D218:L218"/>
    <mergeCell ref="D219:J219"/>
    <mergeCell ref="K219:K221"/>
    <mergeCell ref="M221:P221"/>
    <mergeCell ref="A222:B222"/>
    <mergeCell ref="A240:B240"/>
    <mergeCell ref="A241:B241"/>
    <mergeCell ref="L219:L221"/>
    <mergeCell ref="D220:D221"/>
    <mergeCell ref="E220:J220"/>
    <mergeCell ref="A254:B254"/>
    <mergeCell ref="D254:J254"/>
    <mergeCell ref="A252:B252"/>
    <mergeCell ref="D252:J252"/>
    <mergeCell ref="K252:L252"/>
    <mergeCell ref="A253:C253"/>
    <mergeCell ref="D253:J253"/>
    <mergeCell ref="K253:L253"/>
    <mergeCell ref="M260:P260"/>
    <mergeCell ref="A261:B261"/>
    <mergeCell ref="K254:L254"/>
    <mergeCell ref="K255:L255"/>
    <mergeCell ref="A257:B260"/>
    <mergeCell ref="C257:C260"/>
    <mergeCell ref="D257:L257"/>
    <mergeCell ref="D258:J258"/>
    <mergeCell ref="K258:K260"/>
    <mergeCell ref="L258:L260"/>
    <mergeCell ref="G281:L281"/>
    <mergeCell ref="A282:D282"/>
    <mergeCell ref="H282:L282"/>
    <mergeCell ref="A279:B279"/>
    <mergeCell ref="A280:B280"/>
    <mergeCell ref="D259:D260"/>
    <mergeCell ref="E259:J259"/>
    <mergeCell ref="A296:B296"/>
    <mergeCell ref="D296:J296"/>
    <mergeCell ref="K296:L296"/>
    <mergeCell ref="G323:L323"/>
    <mergeCell ref="A294:B294"/>
    <mergeCell ref="D294:J294"/>
    <mergeCell ref="K294:L294"/>
    <mergeCell ref="A295:C295"/>
    <mergeCell ref="D295:J295"/>
    <mergeCell ref="K295:L295"/>
    <mergeCell ref="A324:D324"/>
    <mergeCell ref="H324:L324"/>
    <mergeCell ref="K297:L297"/>
    <mergeCell ref="K298:L298"/>
    <mergeCell ref="A299:B302"/>
    <mergeCell ref="C299:C302"/>
    <mergeCell ref="D299:L299"/>
    <mergeCell ref="D300:J300"/>
    <mergeCell ref="K300:K302"/>
    <mergeCell ref="M302:P302"/>
    <mergeCell ref="A303:B303"/>
    <mergeCell ref="A321:B321"/>
    <mergeCell ref="A322:B322"/>
    <mergeCell ref="L300:L302"/>
    <mergeCell ref="D301:D302"/>
    <mergeCell ref="E301:J301"/>
    <mergeCell ref="D342:L342"/>
    <mergeCell ref="D343:J343"/>
    <mergeCell ref="K343:K345"/>
    <mergeCell ref="A337:B337"/>
    <mergeCell ref="D337:J337"/>
    <mergeCell ref="K337:L337"/>
    <mergeCell ref="A338:C338"/>
    <mergeCell ref="D338:J338"/>
    <mergeCell ref="K338:L338"/>
    <mergeCell ref="M345:P345"/>
    <mergeCell ref="A346:B346"/>
    <mergeCell ref="A364:B364"/>
    <mergeCell ref="A339:B339"/>
    <mergeCell ref="D339:J339"/>
    <mergeCell ref="K339:L339"/>
    <mergeCell ref="K340:L340"/>
    <mergeCell ref="K341:L341"/>
    <mergeCell ref="A342:B345"/>
    <mergeCell ref="C342:C345"/>
    <mergeCell ref="A380:B380"/>
    <mergeCell ref="D380:J380"/>
    <mergeCell ref="K380:L380"/>
    <mergeCell ref="L343:L345"/>
    <mergeCell ref="D344:D345"/>
    <mergeCell ref="E344:J344"/>
    <mergeCell ref="A365:B365"/>
    <mergeCell ref="G366:L366"/>
    <mergeCell ref="A367:D367"/>
    <mergeCell ref="H367:L367"/>
    <mergeCell ref="A381:C381"/>
    <mergeCell ref="D381:J381"/>
    <mergeCell ref="K381:L381"/>
    <mergeCell ref="A382:B382"/>
    <mergeCell ref="D382:J382"/>
    <mergeCell ref="K382:L382"/>
    <mergeCell ref="G409:L409"/>
    <mergeCell ref="A410:D410"/>
    <mergeCell ref="H410:L410"/>
    <mergeCell ref="K383:L383"/>
    <mergeCell ref="A385:B388"/>
    <mergeCell ref="C385:C388"/>
    <mergeCell ref="D385:L385"/>
    <mergeCell ref="D386:J386"/>
    <mergeCell ref="K386:K388"/>
    <mergeCell ref="M388:P388"/>
    <mergeCell ref="A389:B389"/>
    <mergeCell ref="A407:B407"/>
    <mergeCell ref="A408:B408"/>
    <mergeCell ref="L386:L388"/>
    <mergeCell ref="D387:D388"/>
    <mergeCell ref="E387:J387"/>
    <mergeCell ref="D432:L432"/>
    <mergeCell ref="D433:J433"/>
    <mergeCell ref="K433:K435"/>
    <mergeCell ref="A427:B427"/>
    <mergeCell ref="D427:J427"/>
    <mergeCell ref="K427:L427"/>
    <mergeCell ref="A428:C428"/>
    <mergeCell ref="D428:J428"/>
    <mergeCell ref="K428:L428"/>
    <mergeCell ref="M435:P435"/>
    <mergeCell ref="A436:B436"/>
    <mergeCell ref="A454:B454"/>
    <mergeCell ref="A429:B429"/>
    <mergeCell ref="D429:J429"/>
    <mergeCell ref="K429:L429"/>
    <mergeCell ref="K430:L430"/>
    <mergeCell ref="K431:L431"/>
    <mergeCell ref="A432:B435"/>
    <mergeCell ref="C432:C435"/>
    <mergeCell ref="A469:B469"/>
    <mergeCell ref="D469:J469"/>
    <mergeCell ref="K469:L469"/>
    <mergeCell ref="L433:L435"/>
    <mergeCell ref="D434:D435"/>
    <mergeCell ref="E434:J434"/>
    <mergeCell ref="A455:B455"/>
    <mergeCell ref="G456:L456"/>
    <mergeCell ref="A457:D457"/>
    <mergeCell ref="H457:L457"/>
    <mergeCell ref="A470:C470"/>
    <mergeCell ref="D470:J470"/>
    <mergeCell ref="K470:L470"/>
    <mergeCell ref="A471:B471"/>
    <mergeCell ref="D471:J471"/>
    <mergeCell ref="K471:L471"/>
    <mergeCell ref="G498:L498"/>
    <mergeCell ref="A499:D499"/>
    <mergeCell ref="H499:L499"/>
    <mergeCell ref="K472:L472"/>
    <mergeCell ref="K473:L473"/>
    <mergeCell ref="A474:B477"/>
    <mergeCell ref="C474:C477"/>
    <mergeCell ref="D474:L474"/>
    <mergeCell ref="D475:J475"/>
    <mergeCell ref="K475:K477"/>
    <mergeCell ref="D514:J514"/>
    <mergeCell ref="K514:L514"/>
    <mergeCell ref="A517:B520"/>
    <mergeCell ref="M477:P477"/>
    <mergeCell ref="A478:B478"/>
    <mergeCell ref="A496:B496"/>
    <mergeCell ref="A497:B497"/>
    <mergeCell ref="L475:L477"/>
    <mergeCell ref="D476:D477"/>
    <mergeCell ref="E476:J476"/>
    <mergeCell ref="A512:B512"/>
    <mergeCell ref="D512:J512"/>
    <mergeCell ref="K512:L512"/>
    <mergeCell ref="A513:C513"/>
    <mergeCell ref="D513:J513"/>
    <mergeCell ref="K513:L513"/>
    <mergeCell ref="C517:C520"/>
    <mergeCell ref="D519:D520"/>
    <mergeCell ref="K516:L516"/>
    <mergeCell ref="E519:J519"/>
    <mergeCell ref="D517:L517"/>
    <mergeCell ref="D518:J518"/>
    <mergeCell ref="K518:K520"/>
    <mergeCell ref="L518:L520"/>
    <mergeCell ref="G541:L541"/>
    <mergeCell ref="A542:D542"/>
    <mergeCell ref="H542:L542"/>
    <mergeCell ref="A540:B540"/>
    <mergeCell ref="N6:P6"/>
    <mergeCell ref="M520:P520"/>
    <mergeCell ref="A521:B521"/>
    <mergeCell ref="A539:B539"/>
    <mergeCell ref="K515:L515"/>
    <mergeCell ref="A514:B514"/>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rgb="FFFF0000"/>
  </sheetPr>
  <dimension ref="A1:V34"/>
  <sheetViews>
    <sheetView view="pageBreakPreview" zoomScale="80" zoomScaleNormal="80" zoomScaleSheetLayoutView="80" zoomScalePageLayoutView="0" workbookViewId="0" topLeftCell="A1">
      <selection activeCell="E5" sqref="E5"/>
    </sheetView>
  </sheetViews>
  <sheetFormatPr defaultColWidth="9.00390625" defaultRowHeight="15.75"/>
  <cols>
    <col min="1" max="1" width="4.75390625" style="0" customWidth="1"/>
    <col min="2" max="2" width="16.375" style="0" customWidth="1"/>
    <col min="3" max="3" width="6.125" style="0" customWidth="1"/>
    <col min="4" max="4" width="5.75390625" style="0" customWidth="1"/>
    <col min="5" max="5" width="5.50390625" style="0" customWidth="1"/>
    <col min="6" max="6" width="6.25390625" style="0" customWidth="1"/>
    <col min="7" max="7" width="6.00390625" style="0" customWidth="1"/>
    <col min="8" max="8" width="7.375" style="0" customWidth="1"/>
    <col min="9" max="9" width="6.50390625" style="0" customWidth="1"/>
    <col min="10" max="10" width="6.625" style="0" customWidth="1"/>
    <col min="11" max="11" width="5.00390625" style="0" customWidth="1"/>
    <col min="12" max="12" width="6.125" style="0" customWidth="1"/>
    <col min="13" max="13" width="6.625" style="0" customWidth="1"/>
    <col min="14" max="14" width="5.875" style="0" customWidth="1"/>
    <col min="15" max="15" width="6.625" style="0" customWidth="1"/>
    <col min="16" max="16" width="6.125" style="0" customWidth="1"/>
    <col min="17" max="17" width="6.75390625" style="0" customWidth="1"/>
    <col min="18" max="18" width="6.50390625" style="0" customWidth="1"/>
    <col min="19" max="19" width="6.375" style="0" customWidth="1"/>
    <col min="20" max="20" width="8.50390625" style="0" customWidth="1"/>
  </cols>
  <sheetData>
    <row r="1" spans="1:19" ht="15.75">
      <c r="A1" s="744"/>
      <c r="B1" s="744"/>
      <c r="C1" s="744"/>
      <c r="D1" s="744"/>
      <c r="E1" s="744"/>
      <c r="F1" s="744"/>
      <c r="G1" s="744"/>
      <c r="H1" s="744"/>
      <c r="I1" s="744"/>
      <c r="J1" s="744"/>
      <c r="K1" s="744"/>
      <c r="L1" s="744"/>
      <c r="M1" s="744"/>
      <c r="N1" s="744"/>
      <c r="O1" s="744"/>
      <c r="P1" s="744"/>
      <c r="Q1" s="744"/>
      <c r="R1" s="744"/>
      <c r="S1" s="744"/>
    </row>
    <row r="2" spans="1:19" ht="16.5">
      <c r="A2" s="747" t="s">
        <v>847</v>
      </c>
      <c r="B2" s="747"/>
      <c r="C2" s="747"/>
      <c r="D2" s="744"/>
      <c r="E2" s="1567" t="s">
        <v>83</v>
      </c>
      <c r="F2" s="1567"/>
      <c r="G2" s="1567"/>
      <c r="H2" s="1567"/>
      <c r="I2" s="1567"/>
      <c r="J2" s="1567"/>
      <c r="K2" s="1567"/>
      <c r="L2" s="1567"/>
      <c r="M2" s="1567"/>
      <c r="N2" s="1567"/>
      <c r="O2" s="1567"/>
      <c r="P2" s="1568" t="s">
        <v>566</v>
      </c>
      <c r="Q2" s="1568"/>
      <c r="R2" s="1568"/>
      <c r="S2" s="1568"/>
    </row>
    <row r="3" spans="1:19" ht="16.5">
      <c r="A3" s="1569" t="s">
        <v>339</v>
      </c>
      <c r="B3" s="1569"/>
      <c r="C3" s="1569"/>
      <c r="D3" s="1569"/>
      <c r="E3" s="1570" t="s">
        <v>42</v>
      </c>
      <c r="F3" s="1570"/>
      <c r="G3" s="1570"/>
      <c r="H3" s="1570"/>
      <c r="I3" s="1570"/>
      <c r="J3" s="1570"/>
      <c r="K3" s="1570"/>
      <c r="L3" s="1570"/>
      <c r="M3" s="1570"/>
      <c r="N3" s="1570"/>
      <c r="O3" s="1570"/>
      <c r="P3" s="1571" t="str">
        <f>'[11]Thong tin'!B4</f>
        <v>CTHADS TRÀ VINH</v>
      </c>
      <c r="Q3" s="1571"/>
      <c r="R3" s="1571"/>
      <c r="S3" s="1571"/>
    </row>
    <row r="4" spans="1:19" ht="16.5">
      <c r="A4" s="1569" t="s">
        <v>340</v>
      </c>
      <c r="B4" s="1569"/>
      <c r="C4" s="1569"/>
      <c r="D4" s="1569"/>
      <c r="E4" s="1572" t="str">
        <f>+'Thong tin'!B3</f>
        <v>10  tháng / năm 2016</v>
      </c>
      <c r="F4" s="1572"/>
      <c r="G4" s="1572"/>
      <c r="H4" s="1572"/>
      <c r="I4" s="1572"/>
      <c r="J4" s="1572"/>
      <c r="K4" s="1572"/>
      <c r="L4" s="1572"/>
      <c r="M4" s="1572"/>
      <c r="N4" s="1572"/>
      <c r="O4" s="1572"/>
      <c r="P4" s="1568" t="s">
        <v>689</v>
      </c>
      <c r="Q4" s="1568"/>
      <c r="R4" s="1568"/>
      <c r="S4" s="1568"/>
    </row>
    <row r="5" spans="1:19" ht="15.75">
      <c r="A5" s="747" t="s">
        <v>846</v>
      </c>
      <c r="B5" s="747"/>
      <c r="C5" s="747"/>
      <c r="D5" s="747"/>
      <c r="E5" s="747"/>
      <c r="F5" s="747"/>
      <c r="G5" s="747"/>
      <c r="H5" s="747"/>
      <c r="I5" s="747"/>
      <c r="J5" s="747"/>
      <c r="K5" s="747"/>
      <c r="L5" s="747"/>
      <c r="M5" s="747"/>
      <c r="N5" s="1071"/>
      <c r="O5" s="1071"/>
      <c r="P5" s="1571" t="s">
        <v>845</v>
      </c>
      <c r="Q5" s="1571"/>
      <c r="R5" s="1571"/>
      <c r="S5" s="1571"/>
    </row>
    <row r="6" spans="1:19" ht="15.75">
      <c r="A6" s="744"/>
      <c r="B6" s="1070"/>
      <c r="C6" s="1070"/>
      <c r="D6" s="744"/>
      <c r="E6" s="744"/>
      <c r="F6" s="744"/>
      <c r="G6" s="744"/>
      <c r="H6" s="744"/>
      <c r="I6" s="744"/>
      <c r="J6" s="744"/>
      <c r="K6" s="744"/>
      <c r="L6" s="744"/>
      <c r="M6" s="744"/>
      <c r="N6" s="744"/>
      <c r="O6" s="744"/>
      <c r="P6" s="1573" t="s">
        <v>8</v>
      </c>
      <c r="Q6" s="1573"/>
      <c r="R6" s="1573"/>
      <c r="S6" s="1573"/>
    </row>
    <row r="7" spans="1:21" ht="15.75">
      <c r="A7" s="1574" t="s">
        <v>72</v>
      </c>
      <c r="B7" s="1575"/>
      <c r="C7" s="1580" t="s">
        <v>216</v>
      </c>
      <c r="D7" s="1581"/>
      <c r="E7" s="1582"/>
      <c r="F7" s="1583" t="s">
        <v>134</v>
      </c>
      <c r="G7" s="1586" t="s">
        <v>217</v>
      </c>
      <c r="H7" s="1589" t="s">
        <v>137</v>
      </c>
      <c r="I7" s="1590"/>
      <c r="J7" s="1590"/>
      <c r="K7" s="1590"/>
      <c r="L7" s="1590"/>
      <c r="M7" s="1590"/>
      <c r="N7" s="1590"/>
      <c r="O7" s="1590"/>
      <c r="P7" s="1590"/>
      <c r="Q7" s="1591"/>
      <c r="R7" s="1592" t="s">
        <v>349</v>
      </c>
      <c r="S7" s="1593" t="s">
        <v>844</v>
      </c>
      <c r="T7" s="1608" t="s">
        <v>843</v>
      </c>
      <c r="U7" s="1608" t="s">
        <v>842</v>
      </c>
    </row>
    <row r="8" spans="1:21" ht="15.75">
      <c r="A8" s="1576"/>
      <c r="B8" s="1577"/>
      <c r="C8" s="1592" t="s">
        <v>51</v>
      </c>
      <c r="D8" s="1594" t="s">
        <v>7</v>
      </c>
      <c r="E8" s="1595"/>
      <c r="F8" s="1584"/>
      <c r="G8" s="1587"/>
      <c r="H8" s="1586" t="s">
        <v>38</v>
      </c>
      <c r="I8" s="1594" t="s">
        <v>138</v>
      </c>
      <c r="J8" s="1597"/>
      <c r="K8" s="1597"/>
      <c r="L8" s="1597"/>
      <c r="M8" s="1597"/>
      <c r="N8" s="1597"/>
      <c r="O8" s="1597"/>
      <c r="P8" s="1598"/>
      <c r="Q8" s="1595" t="s">
        <v>218</v>
      </c>
      <c r="R8" s="1587"/>
      <c r="S8" s="1563"/>
      <c r="T8" s="1609"/>
      <c r="U8" s="1609"/>
    </row>
    <row r="9" spans="1:21" ht="15.75">
      <c r="A9" s="1576"/>
      <c r="B9" s="1577"/>
      <c r="C9" s="1587"/>
      <c r="D9" s="1585"/>
      <c r="E9" s="1596"/>
      <c r="F9" s="1584"/>
      <c r="G9" s="1587"/>
      <c r="H9" s="1587"/>
      <c r="I9" s="1586" t="s">
        <v>38</v>
      </c>
      <c r="J9" s="1600" t="s">
        <v>7</v>
      </c>
      <c r="K9" s="1601"/>
      <c r="L9" s="1601"/>
      <c r="M9" s="1601"/>
      <c r="N9" s="1601"/>
      <c r="O9" s="1601"/>
      <c r="P9" s="1602"/>
      <c r="Q9" s="1599"/>
      <c r="R9" s="1587"/>
      <c r="S9" s="1563"/>
      <c r="T9" s="1609"/>
      <c r="U9" s="1609"/>
    </row>
    <row r="10" spans="1:21" ht="15.75">
      <c r="A10" s="1576"/>
      <c r="B10" s="1577"/>
      <c r="C10" s="1587"/>
      <c r="D10" s="1592" t="s">
        <v>219</v>
      </c>
      <c r="E10" s="1592" t="s">
        <v>220</v>
      </c>
      <c r="F10" s="1584"/>
      <c r="G10" s="1587"/>
      <c r="H10" s="1587"/>
      <c r="I10" s="1587"/>
      <c r="J10" s="1602" t="s">
        <v>221</v>
      </c>
      <c r="K10" s="1593" t="s">
        <v>222</v>
      </c>
      <c r="L10" s="1563" t="s">
        <v>142</v>
      </c>
      <c r="M10" s="1586" t="s">
        <v>223</v>
      </c>
      <c r="N10" s="1586" t="s">
        <v>146</v>
      </c>
      <c r="O10" s="1586" t="s">
        <v>350</v>
      </c>
      <c r="P10" s="1586" t="s">
        <v>150</v>
      </c>
      <c r="Q10" s="1599"/>
      <c r="R10" s="1587"/>
      <c r="S10" s="1563"/>
      <c r="T10" s="1609"/>
      <c r="U10" s="1609"/>
    </row>
    <row r="11" spans="1:21" ht="15.75">
      <c r="A11" s="1578"/>
      <c r="B11" s="1579"/>
      <c r="C11" s="1588"/>
      <c r="D11" s="1588"/>
      <c r="E11" s="1588"/>
      <c r="F11" s="1585"/>
      <c r="G11" s="1588"/>
      <c r="H11" s="1588"/>
      <c r="I11" s="1588"/>
      <c r="J11" s="1602"/>
      <c r="K11" s="1593"/>
      <c r="L11" s="1563"/>
      <c r="M11" s="1588"/>
      <c r="N11" s="1588" t="s">
        <v>146</v>
      </c>
      <c r="O11" s="1588" t="s">
        <v>350</v>
      </c>
      <c r="P11" s="1588" t="s">
        <v>150</v>
      </c>
      <c r="Q11" s="1596"/>
      <c r="R11" s="1588"/>
      <c r="S11" s="1563"/>
      <c r="T11" s="1609"/>
      <c r="U11" s="1609"/>
    </row>
    <row r="12" spans="1:21" ht="15.75">
      <c r="A12" s="1606" t="s">
        <v>6</v>
      </c>
      <c r="B12" s="1607"/>
      <c r="C12" s="1069">
        <v>1</v>
      </c>
      <c r="D12" s="1069">
        <v>2</v>
      </c>
      <c r="E12" s="1069">
        <v>3</v>
      </c>
      <c r="F12" s="1069">
        <v>4</v>
      </c>
      <c r="G12" s="1069">
        <v>5</v>
      </c>
      <c r="H12" s="1069">
        <v>6</v>
      </c>
      <c r="I12" s="1069">
        <v>7</v>
      </c>
      <c r="J12" s="1069">
        <v>8</v>
      </c>
      <c r="K12" s="1069">
        <v>9</v>
      </c>
      <c r="L12" s="1069">
        <v>10</v>
      </c>
      <c r="M12" s="1069">
        <v>11</v>
      </c>
      <c r="N12" s="1069">
        <v>12</v>
      </c>
      <c r="O12" s="1069">
        <v>13</v>
      </c>
      <c r="P12" s="1069">
        <v>14</v>
      </c>
      <c r="Q12" s="1069">
        <v>15</v>
      </c>
      <c r="R12" s="1069">
        <v>16</v>
      </c>
      <c r="S12" s="1069">
        <v>17</v>
      </c>
      <c r="T12" s="1068"/>
      <c r="U12" s="1068"/>
    </row>
    <row r="13" spans="1:22" ht="15.75">
      <c r="A13" s="1615" t="s">
        <v>37</v>
      </c>
      <c r="B13" s="1616"/>
      <c r="C13" s="1063">
        <f aca="true" t="shared" si="0" ref="C13:R13">+C14+C15</f>
        <v>14125</v>
      </c>
      <c r="D13" s="1063">
        <f t="shared" si="0"/>
        <v>4965</v>
      </c>
      <c r="E13" s="1063">
        <f t="shared" si="0"/>
        <v>9160</v>
      </c>
      <c r="F13" s="1063">
        <f t="shared" si="0"/>
        <v>171</v>
      </c>
      <c r="G13" s="1063">
        <f t="shared" si="0"/>
        <v>0</v>
      </c>
      <c r="H13" s="1063">
        <f t="shared" si="0"/>
        <v>13954</v>
      </c>
      <c r="I13" s="1063">
        <f t="shared" si="0"/>
        <v>12705</v>
      </c>
      <c r="J13" s="1063">
        <f t="shared" si="0"/>
        <v>6807</v>
      </c>
      <c r="K13" s="1063">
        <f t="shared" si="0"/>
        <v>145</v>
      </c>
      <c r="L13" s="1063">
        <f t="shared" si="0"/>
        <v>5277</v>
      </c>
      <c r="M13" s="1063">
        <f t="shared" si="0"/>
        <v>248</v>
      </c>
      <c r="N13" s="1063">
        <f t="shared" si="0"/>
        <v>5</v>
      </c>
      <c r="O13" s="1063">
        <f t="shared" si="0"/>
        <v>0</v>
      </c>
      <c r="P13" s="1063">
        <f t="shared" si="0"/>
        <v>223</v>
      </c>
      <c r="Q13" s="1063">
        <f t="shared" si="0"/>
        <v>1249</v>
      </c>
      <c r="R13" s="1063">
        <f t="shared" si="0"/>
        <v>7002</v>
      </c>
      <c r="S13" s="1062">
        <f aca="true" t="shared" si="1" ref="S13:S24">(((J13+K13))/I13)*100</f>
        <v>54.718614718614724</v>
      </c>
      <c r="T13" s="1055">
        <f aca="true" t="shared" si="2" ref="T13:T24">(((L13+M13+N13+O13+P13)-D13)/D13)*100</f>
        <v>15.871097683786505</v>
      </c>
      <c r="U13" s="1056">
        <f aca="true" t="shared" si="3" ref="U13:U24">J13+K13</f>
        <v>6952</v>
      </c>
      <c r="V13" s="1055"/>
    </row>
    <row r="14" spans="1:22" ht="15.75">
      <c r="A14" s="1067" t="s">
        <v>0</v>
      </c>
      <c r="B14" s="1066" t="s">
        <v>687</v>
      </c>
      <c r="C14" s="1058">
        <f>+'06'!C12</f>
        <v>363</v>
      </c>
      <c r="D14" s="1058">
        <f>+'06'!D12</f>
        <v>202</v>
      </c>
      <c r="E14" s="1058">
        <f>+'06'!E12</f>
        <v>161</v>
      </c>
      <c r="F14" s="1058">
        <f>+'06'!F12</f>
        <v>4</v>
      </c>
      <c r="G14" s="1058">
        <f>+'06'!G12</f>
        <v>0</v>
      </c>
      <c r="H14" s="1058">
        <f>+'06'!H12</f>
        <v>359</v>
      </c>
      <c r="I14" s="1058">
        <f>+'06'!I12</f>
        <v>314</v>
      </c>
      <c r="J14" s="1058">
        <f>+'06'!J12</f>
        <v>136</v>
      </c>
      <c r="K14" s="1058">
        <f>+'06'!K12</f>
        <v>4</v>
      </c>
      <c r="L14" s="1058">
        <f>+'06'!L12</f>
        <v>138</v>
      </c>
      <c r="M14" s="1058">
        <f>+'06'!M12</f>
        <v>12</v>
      </c>
      <c r="N14" s="1058">
        <f>+'06'!N12</f>
        <v>1</v>
      </c>
      <c r="O14" s="1058">
        <f>+'06'!O12</f>
        <v>0</v>
      </c>
      <c r="P14" s="1058">
        <f>+'06'!P12</f>
        <v>23</v>
      </c>
      <c r="Q14" s="1058">
        <f>+'06'!Q12</f>
        <v>45</v>
      </c>
      <c r="R14" s="1058">
        <f>'[11]06'!R12</f>
        <v>219</v>
      </c>
      <c r="S14" s="1057">
        <f t="shared" si="1"/>
        <v>44.5859872611465</v>
      </c>
      <c r="T14" s="1055">
        <f t="shared" si="2"/>
        <v>-13.861386138613863</v>
      </c>
      <c r="U14" s="1056">
        <f t="shared" si="3"/>
        <v>140</v>
      </c>
      <c r="V14" s="1055"/>
    </row>
    <row r="15" spans="1:22" ht="15.75">
      <c r="A15" s="1065" t="s">
        <v>1</v>
      </c>
      <c r="B15" s="1064" t="s">
        <v>19</v>
      </c>
      <c r="C15" s="1063">
        <f aca="true" t="shared" si="4" ref="C15:R15">SUM(C16:C24)</f>
        <v>13762</v>
      </c>
      <c r="D15" s="1063">
        <f t="shared" si="4"/>
        <v>4763</v>
      </c>
      <c r="E15" s="1063">
        <f t="shared" si="4"/>
        <v>8999</v>
      </c>
      <c r="F15" s="1063">
        <f t="shared" si="4"/>
        <v>167</v>
      </c>
      <c r="G15" s="1063">
        <f t="shared" si="4"/>
        <v>0</v>
      </c>
      <c r="H15" s="1063">
        <f t="shared" si="4"/>
        <v>13595</v>
      </c>
      <c r="I15" s="1063">
        <f t="shared" si="4"/>
        <v>12391</v>
      </c>
      <c r="J15" s="1063">
        <f t="shared" si="4"/>
        <v>6671</v>
      </c>
      <c r="K15" s="1063">
        <f t="shared" si="4"/>
        <v>141</v>
      </c>
      <c r="L15" s="1063">
        <f t="shared" si="4"/>
        <v>5139</v>
      </c>
      <c r="M15" s="1063">
        <f t="shared" si="4"/>
        <v>236</v>
      </c>
      <c r="N15" s="1063">
        <f t="shared" si="4"/>
        <v>4</v>
      </c>
      <c r="O15" s="1063">
        <f t="shared" si="4"/>
        <v>0</v>
      </c>
      <c r="P15" s="1063">
        <f t="shared" si="4"/>
        <v>200</v>
      </c>
      <c r="Q15" s="1063">
        <f t="shared" si="4"/>
        <v>1204</v>
      </c>
      <c r="R15" s="1063">
        <f t="shared" si="4"/>
        <v>6783</v>
      </c>
      <c r="S15" s="1062">
        <f t="shared" si="1"/>
        <v>54.97538536034219</v>
      </c>
      <c r="T15" s="1055">
        <f t="shared" si="2"/>
        <v>17.132059626285955</v>
      </c>
      <c r="U15" s="1056">
        <f t="shared" si="3"/>
        <v>6812</v>
      </c>
      <c r="V15" s="1055"/>
    </row>
    <row r="16" spans="1:22" ht="15.75">
      <c r="A16" s="1060" t="s">
        <v>52</v>
      </c>
      <c r="B16" s="1059" t="s">
        <v>679</v>
      </c>
      <c r="C16" s="1058">
        <f>+'06'!C23</f>
        <v>1803</v>
      </c>
      <c r="D16" s="1058">
        <f>+'06'!D23</f>
        <v>760</v>
      </c>
      <c r="E16" s="1058">
        <f>+'06'!E23</f>
        <v>1043</v>
      </c>
      <c r="F16" s="1058">
        <f>+'06'!F23</f>
        <v>29</v>
      </c>
      <c r="G16" s="1058">
        <f>+'06'!G23</f>
        <v>0</v>
      </c>
      <c r="H16" s="1058">
        <f>+'06'!H23</f>
        <v>1774</v>
      </c>
      <c r="I16" s="1058">
        <f>+'06'!I23</f>
        <v>1563</v>
      </c>
      <c r="J16" s="1058">
        <f>+'06'!J23</f>
        <v>796</v>
      </c>
      <c r="K16" s="1058">
        <f>+'06'!K23</f>
        <v>9</v>
      </c>
      <c r="L16" s="1058">
        <f>+'06'!L23</f>
        <v>666</v>
      </c>
      <c r="M16" s="1058">
        <f>+'06'!M23</f>
        <v>33</v>
      </c>
      <c r="N16" s="1058">
        <f>+'06'!N23</f>
        <v>0</v>
      </c>
      <c r="O16" s="1058">
        <f>+'06'!O23</f>
        <v>0</v>
      </c>
      <c r="P16" s="1058">
        <f>+'06'!P23</f>
        <v>59</v>
      </c>
      <c r="Q16" s="1058">
        <f>+'06'!Q23</f>
        <v>211</v>
      </c>
      <c r="R16" s="1058">
        <f>'[11]06'!R23</f>
        <v>969</v>
      </c>
      <c r="S16" s="1057">
        <f t="shared" si="1"/>
        <v>51.50351887396033</v>
      </c>
      <c r="T16" s="1055">
        <f t="shared" si="2"/>
        <v>-0.2631578947368421</v>
      </c>
      <c r="U16" s="1056">
        <f t="shared" si="3"/>
        <v>805</v>
      </c>
      <c r="V16" s="1055"/>
    </row>
    <row r="17" spans="1:22" ht="15.75">
      <c r="A17" s="1060" t="s">
        <v>53</v>
      </c>
      <c r="B17" s="1061" t="s">
        <v>678</v>
      </c>
      <c r="C17" s="1058">
        <f>+'06'!C31</f>
        <v>1205</v>
      </c>
      <c r="D17" s="1058">
        <f>+'06'!D31</f>
        <v>491</v>
      </c>
      <c r="E17" s="1058">
        <f>+'06'!E31</f>
        <v>714</v>
      </c>
      <c r="F17" s="1058">
        <f>+'06'!F31</f>
        <v>24</v>
      </c>
      <c r="G17" s="1058">
        <f>+'06'!G31</f>
        <v>0</v>
      </c>
      <c r="H17" s="1058">
        <f>+'06'!H31</f>
        <v>1181</v>
      </c>
      <c r="I17" s="1058">
        <f>+'06'!I31</f>
        <v>1114</v>
      </c>
      <c r="J17" s="1058">
        <f>+'06'!J31</f>
        <v>440</v>
      </c>
      <c r="K17" s="1058">
        <f>+'06'!K31</f>
        <v>13</v>
      </c>
      <c r="L17" s="1058">
        <f>+'06'!L31</f>
        <v>545</v>
      </c>
      <c r="M17" s="1058">
        <f>+'06'!M31</f>
        <v>33</v>
      </c>
      <c r="N17" s="1058">
        <f>+'06'!N31</f>
        <v>1</v>
      </c>
      <c r="O17" s="1058">
        <f>+'06'!O31</f>
        <v>0</v>
      </c>
      <c r="P17" s="1058">
        <f>+'06'!P31</f>
        <v>82</v>
      </c>
      <c r="Q17" s="1058">
        <f>+'06'!Q31</f>
        <v>67</v>
      </c>
      <c r="R17" s="1058">
        <f>'[11]06'!R31</f>
        <v>728</v>
      </c>
      <c r="S17" s="1057">
        <f t="shared" si="1"/>
        <v>40.66427289048474</v>
      </c>
      <c r="T17" s="1055">
        <f t="shared" si="2"/>
        <v>34.623217922606926</v>
      </c>
      <c r="U17" s="1056">
        <f t="shared" si="3"/>
        <v>453</v>
      </c>
      <c r="V17" s="1055"/>
    </row>
    <row r="18" spans="1:22" ht="15.75">
      <c r="A18" s="1060" t="s">
        <v>58</v>
      </c>
      <c r="B18" s="1059" t="s">
        <v>677</v>
      </c>
      <c r="C18" s="1058">
        <f>+'06'!C37</f>
        <v>1191</v>
      </c>
      <c r="D18" s="1058">
        <f>+'06'!D37</f>
        <v>407</v>
      </c>
      <c r="E18" s="1058">
        <f>+'06'!E37</f>
        <v>784</v>
      </c>
      <c r="F18" s="1058">
        <f>+'06'!F37</f>
        <v>16</v>
      </c>
      <c r="G18" s="1058">
        <f>+'06'!G37</f>
        <v>0</v>
      </c>
      <c r="H18" s="1058">
        <f>+'06'!H37</f>
        <v>1175</v>
      </c>
      <c r="I18" s="1058">
        <f>+'06'!I37</f>
        <v>962</v>
      </c>
      <c r="J18" s="1058">
        <f>+'06'!J37</f>
        <v>621</v>
      </c>
      <c r="K18" s="1058">
        <f>+'06'!K37</f>
        <v>13</v>
      </c>
      <c r="L18" s="1058">
        <f>+'06'!L37</f>
        <v>317</v>
      </c>
      <c r="M18" s="1058">
        <f>+'06'!M37</f>
        <v>8</v>
      </c>
      <c r="N18" s="1058">
        <f>+'06'!N37</f>
        <v>0</v>
      </c>
      <c r="O18" s="1058">
        <f>+'06'!O37</f>
        <v>0</v>
      </c>
      <c r="P18" s="1058">
        <f>+'06'!P37</f>
        <v>3</v>
      </c>
      <c r="Q18" s="1058">
        <f>+'06'!Q37</f>
        <v>213</v>
      </c>
      <c r="R18" s="1058">
        <f>'[11]06'!R37</f>
        <v>541</v>
      </c>
      <c r="S18" s="1057">
        <f t="shared" si="1"/>
        <v>65.9043659043659</v>
      </c>
      <c r="T18" s="1055">
        <f t="shared" si="2"/>
        <v>-19.41031941031941</v>
      </c>
      <c r="U18" s="1056">
        <f t="shared" si="3"/>
        <v>634</v>
      </c>
      <c r="V18" s="1055"/>
    </row>
    <row r="19" spans="1:22" ht="15.75">
      <c r="A19" s="1060" t="s">
        <v>73</v>
      </c>
      <c r="B19" s="1059" t="s">
        <v>676</v>
      </c>
      <c r="C19" s="1058">
        <f>+'06'!C42</f>
        <v>916</v>
      </c>
      <c r="D19" s="1058">
        <f>+'06'!D42</f>
        <v>293</v>
      </c>
      <c r="E19" s="1058">
        <f>+'06'!E42</f>
        <v>623</v>
      </c>
      <c r="F19" s="1058">
        <f>+'06'!F42</f>
        <v>36</v>
      </c>
      <c r="G19" s="1058">
        <f>+'06'!G42</f>
        <v>0</v>
      </c>
      <c r="H19" s="1058">
        <f>+'06'!H42</f>
        <v>880</v>
      </c>
      <c r="I19" s="1058">
        <f>+'06'!I42</f>
        <v>770</v>
      </c>
      <c r="J19" s="1058">
        <f>+'06'!J42</f>
        <v>492</v>
      </c>
      <c r="K19" s="1058">
        <f>+'06'!K42</f>
        <v>19</v>
      </c>
      <c r="L19" s="1058">
        <f>+'06'!L42</f>
        <v>258</v>
      </c>
      <c r="M19" s="1058">
        <f>+'06'!M42</f>
        <v>1</v>
      </c>
      <c r="N19" s="1058">
        <f>+'06'!N42</f>
        <v>0</v>
      </c>
      <c r="O19" s="1058">
        <f>+'06'!O42</f>
        <v>0</v>
      </c>
      <c r="P19" s="1058">
        <f>+'06'!P42</f>
        <v>0</v>
      </c>
      <c r="Q19" s="1058">
        <f>+'06'!Q42</f>
        <v>110</v>
      </c>
      <c r="R19" s="1058">
        <f>'[11]06'!R42</f>
        <v>369</v>
      </c>
      <c r="S19" s="1057">
        <f t="shared" si="1"/>
        <v>66.36363636363637</v>
      </c>
      <c r="T19" s="1055">
        <f t="shared" si="2"/>
        <v>-11.604095563139932</v>
      </c>
      <c r="U19" s="1056">
        <f t="shared" si="3"/>
        <v>511</v>
      </c>
      <c r="V19" s="1055"/>
    </row>
    <row r="20" spans="1:22" ht="15.75">
      <c r="A20" s="1060" t="s">
        <v>74</v>
      </c>
      <c r="B20" s="1059" t="s">
        <v>675</v>
      </c>
      <c r="C20" s="1058">
        <f>+'06'!C47</f>
        <v>1118</v>
      </c>
      <c r="D20" s="1058">
        <f>+'06'!D47</f>
        <v>325</v>
      </c>
      <c r="E20" s="1058">
        <f>+'06'!E47</f>
        <v>793</v>
      </c>
      <c r="F20" s="1058">
        <f>+'06'!F47</f>
        <v>10</v>
      </c>
      <c r="G20" s="1058">
        <f>+'06'!G47</f>
        <v>0</v>
      </c>
      <c r="H20" s="1058">
        <f>+'06'!H47</f>
        <v>1108</v>
      </c>
      <c r="I20" s="1058">
        <f>+'06'!I47</f>
        <v>964</v>
      </c>
      <c r="J20" s="1058">
        <f>+'06'!J47</f>
        <v>681</v>
      </c>
      <c r="K20" s="1058">
        <f>+'06'!K47</f>
        <v>18</v>
      </c>
      <c r="L20" s="1058">
        <f>+'06'!L47</f>
        <v>257</v>
      </c>
      <c r="M20" s="1058">
        <f>+'06'!M47</f>
        <v>6</v>
      </c>
      <c r="N20" s="1058">
        <f>+'06'!N47</f>
        <v>2</v>
      </c>
      <c r="O20" s="1058">
        <f>+'06'!O47</f>
        <v>0</v>
      </c>
      <c r="P20" s="1058">
        <f>+'06'!P47</f>
        <v>0</v>
      </c>
      <c r="Q20" s="1058">
        <f>+'06'!Q47</f>
        <v>144</v>
      </c>
      <c r="R20" s="1058">
        <f>'[11]06'!R47</f>
        <v>409</v>
      </c>
      <c r="S20" s="1057">
        <f t="shared" si="1"/>
        <v>72.5103734439834</v>
      </c>
      <c r="T20" s="1055">
        <f t="shared" si="2"/>
        <v>-18.461538461538463</v>
      </c>
      <c r="U20" s="1056">
        <f t="shared" si="3"/>
        <v>699</v>
      </c>
      <c r="V20" s="1055"/>
    </row>
    <row r="21" spans="1:22" ht="15.75">
      <c r="A21" s="1060" t="s">
        <v>75</v>
      </c>
      <c r="B21" s="1059" t="s">
        <v>674</v>
      </c>
      <c r="C21" s="1058">
        <f>+'06'!C53</f>
        <v>1681</v>
      </c>
      <c r="D21" s="1058">
        <f>+'06'!D53</f>
        <v>675</v>
      </c>
      <c r="E21" s="1058">
        <f>+'06'!E53</f>
        <v>1006</v>
      </c>
      <c r="F21" s="1058">
        <f>+'06'!F53</f>
        <v>17</v>
      </c>
      <c r="G21" s="1058">
        <f>+'06'!G53</f>
        <v>0</v>
      </c>
      <c r="H21" s="1058">
        <f>+'06'!H53</f>
        <v>1664</v>
      </c>
      <c r="I21" s="1058">
        <f>+'06'!I53</f>
        <v>1550</v>
      </c>
      <c r="J21" s="1058">
        <f>+'06'!J53</f>
        <v>758</v>
      </c>
      <c r="K21" s="1058">
        <f>+'06'!K53</f>
        <v>42</v>
      </c>
      <c r="L21" s="1058">
        <f>+'06'!L53</f>
        <v>750</v>
      </c>
      <c r="M21" s="1058">
        <f>+'06'!M53</f>
        <v>0</v>
      </c>
      <c r="N21" s="1058">
        <f>+'06'!N53</f>
        <v>0</v>
      </c>
      <c r="O21" s="1058">
        <f>+'06'!O53</f>
        <v>0</v>
      </c>
      <c r="P21" s="1058">
        <f>+'06'!P53</f>
        <v>0</v>
      </c>
      <c r="Q21" s="1058">
        <f>+'06'!Q53</f>
        <v>114</v>
      </c>
      <c r="R21" s="1058">
        <f>'[11]06'!R53</f>
        <v>864</v>
      </c>
      <c r="S21" s="1057">
        <f t="shared" si="1"/>
        <v>51.61290322580645</v>
      </c>
      <c r="T21" s="1055">
        <f t="shared" si="2"/>
        <v>11.11111111111111</v>
      </c>
      <c r="U21" s="1056">
        <f t="shared" si="3"/>
        <v>800</v>
      </c>
      <c r="V21" s="1055"/>
    </row>
    <row r="22" spans="1:22" ht="15.75">
      <c r="A22" s="1060" t="s">
        <v>76</v>
      </c>
      <c r="B22" s="1059" t="s">
        <v>673</v>
      </c>
      <c r="C22" s="1058">
        <f>+'06'!C59</f>
        <v>1737</v>
      </c>
      <c r="D22" s="1058">
        <f>+'06'!D59</f>
        <v>748</v>
      </c>
      <c r="E22" s="1058">
        <f>+'06'!E59</f>
        <v>989</v>
      </c>
      <c r="F22" s="1058">
        <f>+'06'!F59</f>
        <v>13</v>
      </c>
      <c r="G22" s="1058">
        <f>+'06'!G59</f>
        <v>0</v>
      </c>
      <c r="H22" s="1058">
        <f>+'06'!H59</f>
        <v>1724</v>
      </c>
      <c r="I22" s="1058">
        <f>+'06'!I59</f>
        <v>1614</v>
      </c>
      <c r="J22" s="1058">
        <f>+'06'!J59</f>
        <v>809</v>
      </c>
      <c r="K22" s="1058">
        <f>+'06'!K59</f>
        <v>4</v>
      </c>
      <c r="L22" s="1058">
        <f>+'06'!L59</f>
        <v>618</v>
      </c>
      <c r="M22" s="1058">
        <f>+'06'!M59</f>
        <v>149</v>
      </c>
      <c r="N22" s="1058">
        <f>+'06'!N59</f>
        <v>0</v>
      </c>
      <c r="O22" s="1058">
        <f>+'06'!O59</f>
        <v>0</v>
      </c>
      <c r="P22" s="1058">
        <f>+'06'!P59</f>
        <v>34</v>
      </c>
      <c r="Q22" s="1058">
        <f>+'06'!Q59</f>
        <v>110</v>
      </c>
      <c r="R22" s="1058">
        <f>'[11]06'!R59</f>
        <v>911</v>
      </c>
      <c r="S22" s="1057">
        <f t="shared" si="1"/>
        <v>50.371747211895915</v>
      </c>
      <c r="T22" s="1055">
        <f t="shared" si="2"/>
        <v>7.0855614973262036</v>
      </c>
      <c r="U22" s="1056">
        <f t="shared" si="3"/>
        <v>813</v>
      </c>
      <c r="V22" s="1055"/>
    </row>
    <row r="23" spans="1:22" ht="15.75">
      <c r="A23" s="1060" t="s">
        <v>77</v>
      </c>
      <c r="B23" s="1059" t="s">
        <v>672</v>
      </c>
      <c r="C23" s="1058">
        <f>+'06'!C65</f>
        <v>2709</v>
      </c>
      <c r="D23" s="1058">
        <f>+'06'!D65</f>
        <v>770</v>
      </c>
      <c r="E23" s="1058">
        <f>+'06'!E65</f>
        <v>1939</v>
      </c>
      <c r="F23" s="1058">
        <f>+'06'!F65</f>
        <v>9</v>
      </c>
      <c r="G23" s="1058">
        <f>+'06'!G65</f>
        <v>0</v>
      </c>
      <c r="H23" s="1058">
        <f>+'06'!H65</f>
        <v>2700</v>
      </c>
      <c r="I23" s="1058">
        <f>+'06'!I65</f>
        <v>2536</v>
      </c>
      <c r="J23" s="1058">
        <f>+'06'!J65</f>
        <v>1175</v>
      </c>
      <c r="K23" s="1058">
        <f>+'06'!K65</f>
        <v>21</v>
      </c>
      <c r="L23" s="1058">
        <f>+'06'!L65</f>
        <v>1335</v>
      </c>
      <c r="M23" s="1058">
        <f>+'06'!M65</f>
        <v>4</v>
      </c>
      <c r="N23" s="1058">
        <f>+'06'!N65</f>
        <v>1</v>
      </c>
      <c r="O23" s="1058">
        <f>+'06'!O65</f>
        <v>0</v>
      </c>
      <c r="P23" s="1058">
        <f>+'06'!P65</f>
        <v>0</v>
      </c>
      <c r="Q23" s="1058">
        <f>+'06'!Q65</f>
        <v>164</v>
      </c>
      <c r="R23" s="1058">
        <f>'[11]06'!R65</f>
        <v>1504</v>
      </c>
      <c r="S23" s="1057">
        <f t="shared" si="1"/>
        <v>47.1608832807571</v>
      </c>
      <c r="T23" s="1055">
        <f t="shared" si="2"/>
        <v>74.02597402597402</v>
      </c>
      <c r="U23" s="1056">
        <f t="shared" si="3"/>
        <v>1196</v>
      </c>
      <c r="V23" s="1055"/>
    </row>
    <row r="24" spans="1:22" ht="15.75">
      <c r="A24" s="1060" t="s">
        <v>78</v>
      </c>
      <c r="B24" s="1059" t="s">
        <v>671</v>
      </c>
      <c r="C24" s="1058">
        <f>+'06'!C71</f>
        <v>1402</v>
      </c>
      <c r="D24" s="1058">
        <f>+'06'!D71</f>
        <v>294</v>
      </c>
      <c r="E24" s="1058">
        <f>+'06'!E71</f>
        <v>1108</v>
      </c>
      <c r="F24" s="1058">
        <f>+'06'!F71</f>
        <v>13</v>
      </c>
      <c r="G24" s="1058">
        <f>+'06'!G71</f>
        <v>0</v>
      </c>
      <c r="H24" s="1058">
        <f>+'06'!H71</f>
        <v>1389</v>
      </c>
      <c r="I24" s="1058">
        <f>+'06'!I71</f>
        <v>1318</v>
      </c>
      <c r="J24" s="1058">
        <f>+'06'!J71</f>
        <v>899</v>
      </c>
      <c r="K24" s="1058">
        <f>+'06'!K71</f>
        <v>2</v>
      </c>
      <c r="L24" s="1058">
        <f>+'06'!L71</f>
        <v>393</v>
      </c>
      <c r="M24" s="1058">
        <f>+'06'!M71</f>
        <v>2</v>
      </c>
      <c r="N24" s="1058">
        <f>+'06'!N71</f>
        <v>0</v>
      </c>
      <c r="O24" s="1058">
        <f>+'06'!O71</f>
        <v>0</v>
      </c>
      <c r="P24" s="1058">
        <f>+'06'!P71</f>
        <v>22</v>
      </c>
      <c r="Q24" s="1058">
        <f>+'06'!Q71</f>
        <v>71</v>
      </c>
      <c r="R24" s="1058">
        <f>'[11]06'!R71</f>
        <v>488</v>
      </c>
      <c r="S24" s="1057">
        <f t="shared" si="1"/>
        <v>68.36115326251897</v>
      </c>
      <c r="T24" s="1055">
        <f t="shared" si="2"/>
        <v>41.83673469387755</v>
      </c>
      <c r="U24" s="1056">
        <f t="shared" si="3"/>
        <v>901</v>
      </c>
      <c r="V24" s="1055"/>
    </row>
    <row r="25" spans="1:19" ht="16.5">
      <c r="A25" s="1054"/>
      <c r="B25" s="1054"/>
      <c r="C25" s="1054"/>
      <c r="D25" s="1054"/>
      <c r="E25" s="1054"/>
      <c r="F25" s="1053"/>
      <c r="G25" s="1053"/>
      <c r="H25" s="1053"/>
      <c r="I25" s="1053"/>
      <c r="J25" s="1053"/>
      <c r="K25" s="1053"/>
      <c r="L25" s="1053"/>
      <c r="M25" s="1053"/>
      <c r="N25" s="1617" t="str">
        <f>+'Thong tin'!B8</f>
        <v>Trà Vinh, ngày 03 tháng 8 năm 2016</v>
      </c>
      <c r="O25" s="1617"/>
      <c r="P25" s="1617"/>
      <c r="Q25" s="1617"/>
      <c r="R25" s="1617"/>
      <c r="S25" s="1617"/>
    </row>
    <row r="26" spans="1:19" ht="16.5">
      <c r="A26" s="1052"/>
      <c r="B26" s="1604"/>
      <c r="C26" s="1604"/>
      <c r="D26" s="1604"/>
      <c r="E26" s="1604"/>
      <c r="F26" s="1051"/>
      <c r="G26" s="1051"/>
      <c r="H26" s="1051"/>
      <c r="I26" s="1051"/>
      <c r="J26" s="1051"/>
      <c r="K26" s="1051"/>
      <c r="L26" s="1051"/>
      <c r="M26" s="1051"/>
      <c r="N26" s="1603" t="str">
        <f>'[11]Thong tin'!B7</f>
        <v>PHÓ CỤC TRƯỞNG</v>
      </c>
      <c r="O26" s="1603"/>
      <c r="P26" s="1603"/>
      <c r="Q26" s="1603"/>
      <c r="R26" s="1603"/>
      <c r="S26" s="1603"/>
    </row>
    <row r="27" spans="1:19" ht="16.5">
      <c r="A27" s="744"/>
      <c r="B27" s="1604" t="s">
        <v>4</v>
      </c>
      <c r="C27" s="1604"/>
      <c r="D27" s="1604"/>
      <c r="E27" s="1604"/>
      <c r="F27" s="747"/>
      <c r="G27" s="747"/>
      <c r="H27" s="747"/>
      <c r="I27" s="747"/>
      <c r="J27" s="747"/>
      <c r="K27" s="747"/>
      <c r="L27" s="747"/>
      <c r="M27" s="747"/>
      <c r="N27" s="1605"/>
      <c r="O27" s="1605"/>
      <c r="P27" s="1605"/>
      <c r="Q27" s="1605"/>
      <c r="R27" s="1605"/>
      <c r="S27" s="1605"/>
    </row>
    <row r="28" spans="1:19" ht="15.75">
      <c r="A28" s="744"/>
      <c r="B28" s="744"/>
      <c r="C28" s="744"/>
      <c r="D28" s="747"/>
      <c r="E28" s="747"/>
      <c r="F28" s="747"/>
      <c r="G28" s="747"/>
      <c r="H28" s="747"/>
      <c r="I28" s="747"/>
      <c r="J28" s="747"/>
      <c r="K28" s="747"/>
      <c r="L28" s="747"/>
      <c r="M28" s="747"/>
      <c r="N28" s="747"/>
      <c r="O28" s="747"/>
      <c r="P28" s="747"/>
      <c r="Q28" s="747"/>
      <c r="R28" s="744"/>
      <c r="S28" s="744"/>
    </row>
    <row r="29" spans="1:19" ht="15.75">
      <c r="A29" s="744"/>
      <c r="B29" s="744"/>
      <c r="C29" s="744"/>
      <c r="D29" s="747"/>
      <c r="E29" s="747"/>
      <c r="F29" s="747"/>
      <c r="G29" s="747"/>
      <c r="H29" s="747"/>
      <c r="I29" s="747"/>
      <c r="J29" s="747"/>
      <c r="K29" s="747"/>
      <c r="L29" s="747"/>
      <c r="M29" s="747"/>
      <c r="N29" s="747"/>
      <c r="O29" s="747"/>
      <c r="P29" s="747"/>
      <c r="Q29" s="747"/>
      <c r="R29" s="744"/>
      <c r="S29" s="744"/>
    </row>
    <row r="30" spans="1:19" ht="15.75">
      <c r="A30" s="1050"/>
      <c r="B30" s="744"/>
      <c r="C30" s="744"/>
      <c r="D30" s="747"/>
      <c r="E30" s="747"/>
      <c r="F30" s="747"/>
      <c r="G30" s="747"/>
      <c r="H30" s="747"/>
      <c r="I30" s="747"/>
      <c r="J30" s="747"/>
      <c r="K30" s="747"/>
      <c r="L30" s="747"/>
      <c r="M30" s="747"/>
      <c r="N30" s="747"/>
      <c r="O30" s="747"/>
      <c r="P30" s="747"/>
      <c r="Q30" s="747"/>
      <c r="R30" s="744"/>
      <c r="S30" s="744"/>
    </row>
    <row r="31" spans="1:19" ht="15.75">
      <c r="A31" s="744"/>
      <c r="B31" s="1610"/>
      <c r="C31" s="1610"/>
      <c r="D31" s="1610"/>
      <c r="E31" s="1610"/>
      <c r="F31" s="1610"/>
      <c r="G31" s="1610"/>
      <c r="H31" s="1610"/>
      <c r="I31" s="1610"/>
      <c r="J31" s="1610"/>
      <c r="K31" s="1610"/>
      <c r="L31" s="1610"/>
      <c r="M31" s="1610"/>
      <c r="N31" s="1610"/>
      <c r="O31" s="1610"/>
      <c r="P31" s="747"/>
      <c r="Q31" s="747"/>
      <c r="R31" s="744"/>
      <c r="S31" s="744"/>
    </row>
    <row r="32" spans="1:19" ht="15.75">
      <c r="A32" s="744"/>
      <c r="B32" s="1049"/>
      <c r="C32" s="1049"/>
      <c r="D32" s="1049"/>
      <c r="E32" s="1049"/>
      <c r="F32" s="1049"/>
      <c r="G32" s="1049"/>
      <c r="H32" s="1049"/>
      <c r="I32" s="1049"/>
      <c r="J32" s="1049"/>
      <c r="K32" s="1049"/>
      <c r="L32" s="1049"/>
      <c r="M32" s="1049"/>
      <c r="N32" s="1049"/>
      <c r="O32" s="1049"/>
      <c r="P32" s="747"/>
      <c r="Q32" s="747"/>
      <c r="R32" s="744"/>
      <c r="S32" s="744"/>
    </row>
    <row r="33" spans="1:19" ht="15.75">
      <c r="A33" s="744"/>
      <c r="B33" s="1614"/>
      <c r="C33" s="1614"/>
      <c r="D33" s="1614"/>
      <c r="E33" s="1614"/>
      <c r="F33" s="1049"/>
      <c r="G33" s="1049"/>
      <c r="H33" s="1049"/>
      <c r="I33" s="1049"/>
      <c r="J33" s="1049"/>
      <c r="K33" s="1049"/>
      <c r="L33" s="1049"/>
      <c r="M33" s="1049"/>
      <c r="N33" s="1049"/>
      <c r="O33" s="1613"/>
      <c r="P33" s="1613"/>
      <c r="Q33" s="1613"/>
      <c r="R33" s="1613"/>
      <c r="S33" s="744"/>
    </row>
    <row r="34" spans="1:19" ht="15.75">
      <c r="A34" s="1048"/>
      <c r="B34" s="1611" t="str">
        <f>'[11]Thong tin'!B5</f>
        <v>Nhan Quốc Hải</v>
      </c>
      <c r="C34" s="1611"/>
      <c r="D34" s="1611"/>
      <c r="E34" s="1611"/>
      <c r="F34" s="1048"/>
      <c r="G34" s="1048"/>
      <c r="H34" s="1048"/>
      <c r="I34" s="1048"/>
      <c r="J34" s="1048"/>
      <c r="K34" s="1048"/>
      <c r="L34" s="1048"/>
      <c r="M34" s="1048"/>
      <c r="N34" s="1048"/>
      <c r="O34" s="1612" t="str">
        <f>'[11]Thong tin'!B6</f>
        <v>Trần Việt Hồng</v>
      </c>
      <c r="P34" s="1612"/>
      <c r="Q34" s="1612"/>
      <c r="R34" s="1612"/>
      <c r="S34" s="744"/>
    </row>
  </sheetData>
  <sheetProtection/>
  <mergeCells count="47">
    <mergeCell ref="U7:U11"/>
    <mergeCell ref="B31:O31"/>
    <mergeCell ref="B34:E34"/>
    <mergeCell ref="O34:R34"/>
    <mergeCell ref="O33:R33"/>
    <mergeCell ref="B33:E33"/>
    <mergeCell ref="T7:T11"/>
    <mergeCell ref="A13:B13"/>
    <mergeCell ref="N25:S25"/>
    <mergeCell ref="B26:E26"/>
    <mergeCell ref="N26:S26"/>
    <mergeCell ref="B27:E27"/>
    <mergeCell ref="N27:S27"/>
    <mergeCell ref="L10:L11"/>
    <mergeCell ref="M10:M11"/>
    <mergeCell ref="N10:N11"/>
    <mergeCell ref="O10:O11"/>
    <mergeCell ref="P10:P11"/>
    <mergeCell ref="A12:B12"/>
    <mergeCell ref="D8:E9"/>
    <mergeCell ref="H8:H11"/>
    <mergeCell ref="I8:P8"/>
    <mergeCell ref="Q8:Q11"/>
    <mergeCell ref="I9:I11"/>
    <mergeCell ref="J9:P9"/>
    <mergeCell ref="D10:D11"/>
    <mergeCell ref="E10:E11"/>
    <mergeCell ref="J10:J11"/>
    <mergeCell ref="K10:K11"/>
    <mergeCell ref="P5:S5"/>
    <mergeCell ref="P6:S6"/>
    <mergeCell ref="A7:B11"/>
    <mergeCell ref="C7:E7"/>
    <mergeCell ref="F7:F11"/>
    <mergeCell ref="G7:G11"/>
    <mergeCell ref="H7:Q7"/>
    <mergeCell ref="R7:R11"/>
    <mergeCell ref="S7:S11"/>
    <mergeCell ref="C8:C11"/>
    <mergeCell ref="E2:O2"/>
    <mergeCell ref="P2:S2"/>
    <mergeCell ref="A3:D3"/>
    <mergeCell ref="E3:O3"/>
    <mergeCell ref="P3:S3"/>
    <mergeCell ref="A4:D4"/>
    <mergeCell ref="E4:O4"/>
    <mergeCell ref="P4:S4"/>
  </mergeCells>
  <printOptions/>
  <pageMargins left="0" right="0" top="0.75" bottom="0" header="0.3" footer="0.05"/>
  <pageSetup horizontalDpi="600" verticalDpi="600" orientation="landscape" r:id="rId2"/>
  <drawing r:id="rId1"/>
</worksheet>
</file>

<file path=xl/worksheets/sheet23.xml><?xml version="1.0" encoding="utf-8"?>
<worksheet xmlns="http://schemas.openxmlformats.org/spreadsheetml/2006/main" xmlns:r="http://schemas.openxmlformats.org/officeDocument/2006/relationships">
  <sheetPr>
    <tabColor rgb="FFFF0000"/>
  </sheetPr>
  <dimension ref="A1:W33"/>
  <sheetViews>
    <sheetView view="pageBreakPreview" zoomScale="120" zoomScaleNormal="80" zoomScaleSheetLayoutView="120" zoomScalePageLayoutView="0" workbookViewId="0" topLeftCell="E1">
      <selection activeCell="E4" sqref="E4"/>
    </sheetView>
  </sheetViews>
  <sheetFormatPr defaultColWidth="9.00390625" defaultRowHeight="15.75"/>
  <cols>
    <col min="1" max="1" width="3.125" style="0" customWidth="1"/>
    <col min="2" max="2" width="8.875" style="0" customWidth="1"/>
    <col min="3" max="3" width="7.50390625" style="0" customWidth="1"/>
    <col min="4" max="4" width="7.375" style="0" customWidth="1"/>
    <col min="5" max="5" width="7.50390625" style="0" customWidth="1"/>
    <col min="6" max="6" width="6.25390625" style="0" customWidth="1"/>
    <col min="7" max="7" width="5.125" style="0" customWidth="1"/>
    <col min="8" max="8" width="6.75390625" style="0" customWidth="1"/>
    <col min="9" max="9" width="6.875" style="0" customWidth="1"/>
    <col min="10" max="10" width="6.375" style="0" customWidth="1"/>
    <col min="11" max="11" width="6.50390625" style="0" customWidth="1"/>
    <col min="12" max="12" width="5.875" style="0" customWidth="1"/>
    <col min="13" max="14" width="6.125" style="0" customWidth="1"/>
    <col min="15" max="15" width="6.25390625" style="0" customWidth="1"/>
    <col min="16" max="16" width="5.50390625" style="0" customWidth="1"/>
    <col min="17" max="17" width="6.00390625" style="0" customWidth="1"/>
    <col min="18" max="18" width="6.25390625" style="0" customWidth="1"/>
    <col min="19" max="19" width="6.50390625" style="0" customWidth="1"/>
    <col min="20" max="20" width="6.00390625" style="0" customWidth="1"/>
    <col min="21" max="21" width="5.875" style="0" customWidth="1"/>
    <col min="22" max="22" width="6.625" style="0" customWidth="1"/>
  </cols>
  <sheetData>
    <row r="1" spans="1:23" ht="16.5">
      <c r="A1" s="747" t="s">
        <v>851</v>
      </c>
      <c r="B1" s="747"/>
      <c r="C1" s="747"/>
      <c r="D1" s="744"/>
      <c r="E1" s="1567" t="s">
        <v>850</v>
      </c>
      <c r="F1" s="1567"/>
      <c r="G1" s="1567"/>
      <c r="H1" s="1567"/>
      <c r="I1" s="1567"/>
      <c r="J1" s="1567"/>
      <c r="K1" s="1567"/>
      <c r="L1" s="1567"/>
      <c r="M1" s="1567"/>
      <c r="N1" s="1567"/>
      <c r="O1" s="1567"/>
      <c r="P1" s="1567"/>
      <c r="Q1" s="1618" t="s">
        <v>566</v>
      </c>
      <c r="R1" s="1618"/>
      <c r="S1" s="1618"/>
      <c r="T1" s="1618"/>
      <c r="U1" s="744"/>
      <c r="V1" s="744"/>
      <c r="W1" s="744"/>
    </row>
    <row r="2" spans="1:23" ht="16.5">
      <c r="A2" s="1569" t="s">
        <v>339</v>
      </c>
      <c r="B2" s="1569"/>
      <c r="C2" s="1569"/>
      <c r="D2" s="1569"/>
      <c r="E2" s="1570" t="s">
        <v>42</v>
      </c>
      <c r="F2" s="1570"/>
      <c r="G2" s="1570"/>
      <c r="H2" s="1570"/>
      <c r="I2" s="1570"/>
      <c r="J2" s="1570"/>
      <c r="K2" s="1570"/>
      <c r="L2" s="1570"/>
      <c r="M2" s="1570"/>
      <c r="N2" s="1570"/>
      <c r="O2" s="1570"/>
      <c r="P2" s="1570"/>
      <c r="Q2" s="1625" t="s">
        <v>849</v>
      </c>
      <c r="R2" s="1625"/>
      <c r="S2" s="1625"/>
      <c r="T2" s="1625"/>
      <c r="U2" s="744"/>
      <c r="V2" s="744"/>
      <c r="W2" s="744"/>
    </row>
    <row r="3" spans="1:23" ht="16.5">
      <c r="A3" s="1569" t="s">
        <v>340</v>
      </c>
      <c r="B3" s="1569"/>
      <c r="C3" s="1569"/>
      <c r="D3" s="1569"/>
      <c r="E3" s="1572" t="str">
        <f>+'Thong tin'!B3</f>
        <v>10  tháng / năm 2016</v>
      </c>
      <c r="F3" s="1548"/>
      <c r="G3" s="1548"/>
      <c r="H3" s="1548"/>
      <c r="I3" s="1548"/>
      <c r="J3" s="1548"/>
      <c r="K3" s="1548"/>
      <c r="L3" s="1548"/>
      <c r="M3" s="1548"/>
      <c r="N3" s="1548"/>
      <c r="O3" s="1548"/>
      <c r="P3" s="1548"/>
      <c r="Q3" s="1618" t="s">
        <v>689</v>
      </c>
      <c r="R3" s="1618"/>
      <c r="S3" s="1618"/>
      <c r="T3" s="1618"/>
      <c r="U3" s="744"/>
      <c r="V3" s="744"/>
      <c r="W3" s="744"/>
    </row>
    <row r="4" spans="1:23" ht="15.75">
      <c r="A4" s="747" t="s">
        <v>846</v>
      </c>
      <c r="B4" s="747"/>
      <c r="C4" s="747"/>
      <c r="D4" s="747"/>
      <c r="E4" s="747"/>
      <c r="F4" s="747"/>
      <c r="G4" s="747"/>
      <c r="H4" s="747"/>
      <c r="I4" s="747"/>
      <c r="J4" s="747"/>
      <c r="K4" s="747"/>
      <c r="L4" s="747"/>
      <c r="M4" s="747"/>
      <c r="N4" s="747"/>
      <c r="O4" s="1071"/>
      <c r="P4" s="1071"/>
      <c r="Q4" s="1625" t="s">
        <v>845</v>
      </c>
      <c r="R4" s="1625"/>
      <c r="S4" s="1625"/>
      <c r="T4" s="1625"/>
      <c r="U4" s="744"/>
      <c r="V4" s="744"/>
      <c r="W4" s="744"/>
    </row>
    <row r="5" spans="1:23" ht="15.75">
      <c r="A5" s="744"/>
      <c r="B5" s="1070"/>
      <c r="C5" s="1070"/>
      <c r="D5" s="744"/>
      <c r="E5" s="744"/>
      <c r="F5" s="744"/>
      <c r="G5" s="744"/>
      <c r="H5" s="744"/>
      <c r="I5" s="744"/>
      <c r="J5" s="744"/>
      <c r="K5" s="744"/>
      <c r="L5" s="744"/>
      <c r="M5" s="744"/>
      <c r="N5" s="744"/>
      <c r="O5" s="744"/>
      <c r="P5" s="744"/>
      <c r="Q5" s="1626" t="s">
        <v>567</v>
      </c>
      <c r="R5" s="1626"/>
      <c r="S5" s="1626"/>
      <c r="T5" s="1626"/>
      <c r="U5" s="744"/>
      <c r="V5" s="744"/>
      <c r="W5" s="744"/>
    </row>
    <row r="6" spans="1:23" ht="15.75">
      <c r="A6" s="1646" t="s">
        <v>72</v>
      </c>
      <c r="B6" s="1646"/>
      <c r="C6" s="1640" t="s">
        <v>216</v>
      </c>
      <c r="D6" s="1641"/>
      <c r="E6" s="1642"/>
      <c r="F6" s="1647" t="s">
        <v>134</v>
      </c>
      <c r="G6" s="1619" t="s">
        <v>217</v>
      </c>
      <c r="H6" s="1636" t="s">
        <v>137</v>
      </c>
      <c r="I6" s="1637"/>
      <c r="J6" s="1637"/>
      <c r="K6" s="1637"/>
      <c r="L6" s="1637"/>
      <c r="M6" s="1637"/>
      <c r="N6" s="1637"/>
      <c r="O6" s="1637"/>
      <c r="P6" s="1637"/>
      <c r="Q6" s="1637"/>
      <c r="R6" s="1638"/>
      <c r="S6" s="1627" t="s">
        <v>349</v>
      </c>
      <c r="T6" s="1628" t="s">
        <v>848</v>
      </c>
      <c r="U6" s="1608" t="s">
        <v>843</v>
      </c>
      <c r="V6" s="1608" t="s">
        <v>842</v>
      </c>
      <c r="W6" s="744"/>
    </row>
    <row r="7" spans="1:23" ht="15.75">
      <c r="A7" s="1646"/>
      <c r="B7" s="1646"/>
      <c r="C7" s="1627" t="s">
        <v>51</v>
      </c>
      <c r="D7" s="1629" t="s">
        <v>7</v>
      </c>
      <c r="E7" s="1630"/>
      <c r="F7" s="1648"/>
      <c r="G7" s="1620"/>
      <c r="H7" s="1619" t="s">
        <v>38</v>
      </c>
      <c r="I7" s="1629" t="s">
        <v>138</v>
      </c>
      <c r="J7" s="1633"/>
      <c r="K7" s="1633"/>
      <c r="L7" s="1633"/>
      <c r="M7" s="1633"/>
      <c r="N7" s="1633"/>
      <c r="O7" s="1633"/>
      <c r="P7" s="1633"/>
      <c r="Q7" s="1634"/>
      <c r="R7" s="1630" t="s">
        <v>218</v>
      </c>
      <c r="S7" s="1620"/>
      <c r="T7" s="1628"/>
      <c r="U7" s="1609"/>
      <c r="V7" s="1609"/>
      <c r="W7" s="744"/>
    </row>
    <row r="8" spans="1:23" ht="15.75">
      <c r="A8" s="1646"/>
      <c r="B8" s="1646"/>
      <c r="C8" s="1620"/>
      <c r="D8" s="1631"/>
      <c r="E8" s="1632"/>
      <c r="F8" s="1648"/>
      <c r="G8" s="1620"/>
      <c r="H8" s="1620"/>
      <c r="I8" s="1619" t="s">
        <v>38</v>
      </c>
      <c r="J8" s="1622" t="s">
        <v>7</v>
      </c>
      <c r="K8" s="1623"/>
      <c r="L8" s="1623"/>
      <c r="M8" s="1623"/>
      <c r="N8" s="1623"/>
      <c r="O8" s="1623"/>
      <c r="P8" s="1623"/>
      <c r="Q8" s="1624"/>
      <c r="R8" s="1635"/>
      <c r="S8" s="1620"/>
      <c r="T8" s="1628"/>
      <c r="U8" s="1609"/>
      <c r="V8" s="1609"/>
      <c r="W8" s="744"/>
    </row>
    <row r="9" spans="1:23" ht="15.75">
      <c r="A9" s="1646"/>
      <c r="B9" s="1646"/>
      <c r="C9" s="1620"/>
      <c r="D9" s="1627" t="s">
        <v>219</v>
      </c>
      <c r="E9" s="1627" t="s">
        <v>220</v>
      </c>
      <c r="F9" s="1648"/>
      <c r="G9" s="1620"/>
      <c r="H9" s="1620"/>
      <c r="I9" s="1620"/>
      <c r="J9" s="1624" t="s">
        <v>221</v>
      </c>
      <c r="K9" s="1628" t="s">
        <v>222</v>
      </c>
      <c r="L9" s="1628" t="s">
        <v>201</v>
      </c>
      <c r="M9" s="1639" t="s">
        <v>142</v>
      </c>
      <c r="N9" s="1619" t="s">
        <v>223</v>
      </c>
      <c r="O9" s="1619" t="s">
        <v>146</v>
      </c>
      <c r="P9" s="1619" t="s">
        <v>350</v>
      </c>
      <c r="Q9" s="1619" t="s">
        <v>150</v>
      </c>
      <c r="R9" s="1635"/>
      <c r="S9" s="1620"/>
      <c r="T9" s="1628"/>
      <c r="U9" s="1609"/>
      <c r="V9" s="1609"/>
      <c r="W9" s="744"/>
    </row>
    <row r="10" spans="1:23" ht="15.75">
      <c r="A10" s="1646"/>
      <c r="B10" s="1646"/>
      <c r="C10" s="1621"/>
      <c r="D10" s="1621"/>
      <c r="E10" s="1621"/>
      <c r="F10" s="1631"/>
      <c r="G10" s="1621"/>
      <c r="H10" s="1621"/>
      <c r="I10" s="1621"/>
      <c r="J10" s="1624"/>
      <c r="K10" s="1628"/>
      <c r="L10" s="1628"/>
      <c r="M10" s="1639"/>
      <c r="N10" s="1621"/>
      <c r="O10" s="1621" t="s">
        <v>146</v>
      </c>
      <c r="P10" s="1621" t="s">
        <v>350</v>
      </c>
      <c r="Q10" s="1621" t="s">
        <v>150</v>
      </c>
      <c r="R10" s="1632"/>
      <c r="S10" s="1621"/>
      <c r="T10" s="1628"/>
      <c r="U10" s="1609"/>
      <c r="V10" s="1609"/>
      <c r="W10" s="744"/>
    </row>
    <row r="11" spans="1:23" ht="15.75">
      <c r="A11" s="1649" t="s">
        <v>6</v>
      </c>
      <c r="B11" s="1649"/>
      <c r="C11" s="1086" t="s">
        <v>52</v>
      </c>
      <c r="D11" s="1086">
        <v>2</v>
      </c>
      <c r="E11" s="1086" t="s">
        <v>53</v>
      </c>
      <c r="F11" s="1086">
        <v>3</v>
      </c>
      <c r="G11" s="1086" t="s">
        <v>58</v>
      </c>
      <c r="H11" s="1086">
        <v>4</v>
      </c>
      <c r="I11" s="1086" t="s">
        <v>73</v>
      </c>
      <c r="J11" s="1086">
        <v>5</v>
      </c>
      <c r="K11" s="1086" t="s">
        <v>74</v>
      </c>
      <c r="L11" s="1086">
        <v>6</v>
      </c>
      <c r="M11" s="1086" t="s">
        <v>75</v>
      </c>
      <c r="N11" s="1086">
        <v>7</v>
      </c>
      <c r="O11" s="1086" t="s">
        <v>76</v>
      </c>
      <c r="P11" s="1086">
        <v>8</v>
      </c>
      <c r="Q11" s="1086" t="s">
        <v>77</v>
      </c>
      <c r="R11" s="1086">
        <v>9</v>
      </c>
      <c r="S11" s="1086" t="s">
        <v>78</v>
      </c>
      <c r="T11" s="1086">
        <v>10</v>
      </c>
      <c r="U11" s="1085"/>
      <c r="V11" s="1085"/>
      <c r="W11" s="744"/>
    </row>
    <row r="12" spans="1:23" ht="15.75">
      <c r="A12" s="1643" t="s">
        <v>37</v>
      </c>
      <c r="B12" s="1643"/>
      <c r="C12" s="1078">
        <f>D12+E12</f>
        <v>696141580</v>
      </c>
      <c r="D12" s="1078">
        <f>D13+D14</f>
        <v>471855609</v>
      </c>
      <c r="E12" s="1078">
        <f>E13+E14</f>
        <v>224285971</v>
      </c>
      <c r="F12" s="1078">
        <f>F13+F14</f>
        <v>16114180</v>
      </c>
      <c r="G12" s="1078">
        <f>G13+G14</f>
        <v>0</v>
      </c>
      <c r="H12" s="1078">
        <f>I12+R12</f>
        <v>680027400</v>
      </c>
      <c r="I12" s="1078">
        <f>SUM(J12:Q12)</f>
        <v>624163771</v>
      </c>
      <c r="J12" s="1078">
        <f>J13+J14</f>
        <v>99101257</v>
      </c>
      <c r="K12" s="1078">
        <f>K13+K14</f>
        <v>22036030</v>
      </c>
      <c r="L12" s="1078"/>
      <c r="M12" s="1078">
        <f aca="true" t="shared" si="0" ref="M12:R12">M13+M14</f>
        <v>462576750</v>
      </c>
      <c r="N12" s="1078">
        <f t="shared" si="0"/>
        <v>19421310</v>
      </c>
      <c r="O12" s="1078">
        <f t="shared" si="0"/>
        <v>202728</v>
      </c>
      <c r="P12" s="1078">
        <f t="shared" si="0"/>
        <v>0</v>
      </c>
      <c r="Q12" s="1078">
        <f t="shared" si="0"/>
        <v>20825696</v>
      </c>
      <c r="R12" s="1078">
        <f t="shared" si="0"/>
        <v>55863629</v>
      </c>
      <c r="S12" s="1078">
        <f>SUM(M12:R12)</f>
        <v>558890113</v>
      </c>
      <c r="T12" s="1077">
        <f aca="true" t="shared" si="1" ref="T12:T23">(((J12+K12+L12))/I12)*100</f>
        <v>19.407933082357644</v>
      </c>
      <c r="U12" s="1087">
        <f aca="true" t="shared" si="2" ref="U12:U23">(((M12+N12+O12+P12+Q12)-D12)/D12)*100</f>
        <v>6.606019808911501</v>
      </c>
      <c r="V12" s="1076">
        <f aca="true" t="shared" si="3" ref="V12:V23">+J12+K12+L12</f>
        <v>121137287</v>
      </c>
      <c r="W12" s="1084"/>
    </row>
    <row r="13" spans="1:23" ht="15.75">
      <c r="A13" s="1083" t="s">
        <v>0</v>
      </c>
      <c r="B13" s="1082" t="s">
        <v>687</v>
      </c>
      <c r="C13" s="1078">
        <f>+'07'!C12</f>
        <v>123132201</v>
      </c>
      <c r="D13" s="1078">
        <f>+'07'!D12</f>
        <v>103655338</v>
      </c>
      <c r="E13" s="1078">
        <f>+'07'!E12</f>
        <v>19476863</v>
      </c>
      <c r="F13" s="1078">
        <f>+'07'!F12</f>
        <v>90496</v>
      </c>
      <c r="G13" s="1078">
        <f>+'07'!G12</f>
        <v>0</v>
      </c>
      <c r="H13" s="1078">
        <f>+'07'!H12</f>
        <v>123041705</v>
      </c>
      <c r="I13" s="1078">
        <f>+'07'!I12</f>
        <v>116373770</v>
      </c>
      <c r="J13" s="1078">
        <f>+'07'!J12</f>
        <v>18206725</v>
      </c>
      <c r="K13" s="1078">
        <f>+'07'!K12</f>
        <v>11738601</v>
      </c>
      <c r="L13" s="1078">
        <f>+'07'!L12</f>
        <v>0</v>
      </c>
      <c r="M13" s="1078">
        <f>+'07'!M12</f>
        <v>79348605</v>
      </c>
      <c r="N13" s="1078">
        <f>+'07'!N12</f>
        <v>2689049</v>
      </c>
      <c r="O13" s="1078">
        <f>+'07'!O12</f>
        <v>23750</v>
      </c>
      <c r="P13" s="1078">
        <f>+'07'!P12</f>
        <v>0</v>
      </c>
      <c r="Q13" s="1078">
        <f>+'07'!Q12</f>
        <v>4367040</v>
      </c>
      <c r="R13" s="1078">
        <f>+'07'!R12</f>
        <v>6667935</v>
      </c>
      <c r="S13" s="1078">
        <f>'[11]07'!S12</f>
        <v>93096379</v>
      </c>
      <c r="T13" s="1077">
        <f t="shared" si="1"/>
        <v>25.732023633848073</v>
      </c>
      <c r="U13" s="1087">
        <f t="shared" si="2"/>
        <v>-16.619398800281758</v>
      </c>
      <c r="V13" s="1076">
        <f t="shared" si="3"/>
        <v>29945326</v>
      </c>
      <c r="W13" s="1074">
        <f aca="true" t="shared" si="4" ref="W13:W23">C13-(F13+G13+H13)</f>
        <v>0</v>
      </c>
    </row>
    <row r="14" spans="1:23" ht="15.75">
      <c r="A14" s="1083" t="s">
        <v>1</v>
      </c>
      <c r="B14" s="1082" t="s">
        <v>19</v>
      </c>
      <c r="C14" s="1078">
        <f>SUM(C15:C23)</f>
        <v>573009379</v>
      </c>
      <c r="D14" s="1078">
        <f>SUM(D15:D23)</f>
        <v>368200271</v>
      </c>
      <c r="E14" s="1078">
        <f>SUM(E15:E23)</f>
        <v>204809108</v>
      </c>
      <c r="F14" s="1078">
        <f>SUM(F15:F23)</f>
        <v>16023684</v>
      </c>
      <c r="G14" s="1078">
        <f>SUM(G15:G23)</f>
        <v>0</v>
      </c>
      <c r="H14" s="1078">
        <f>I14+R14</f>
        <v>556985695</v>
      </c>
      <c r="I14" s="1078">
        <f>SUM(J14:Q14)</f>
        <v>507790001</v>
      </c>
      <c r="J14" s="1078">
        <f aca="true" t="shared" si="5" ref="J14:R14">SUM(J15:J23)</f>
        <v>80894532</v>
      </c>
      <c r="K14" s="1078">
        <f t="shared" si="5"/>
        <v>10297429</v>
      </c>
      <c r="L14" s="1078">
        <f t="shared" si="5"/>
        <v>0</v>
      </c>
      <c r="M14" s="1078">
        <f t="shared" si="5"/>
        <v>383228145</v>
      </c>
      <c r="N14" s="1078">
        <f t="shared" si="5"/>
        <v>16732261</v>
      </c>
      <c r="O14" s="1078">
        <f t="shared" si="5"/>
        <v>178978</v>
      </c>
      <c r="P14" s="1078">
        <f t="shared" si="5"/>
        <v>0</v>
      </c>
      <c r="Q14" s="1078">
        <f t="shared" si="5"/>
        <v>16458656</v>
      </c>
      <c r="R14" s="1078">
        <f t="shared" si="5"/>
        <v>49195694</v>
      </c>
      <c r="S14" s="1078">
        <f>SUM(M14:R14)</f>
        <v>465793734</v>
      </c>
      <c r="T14" s="1077">
        <f t="shared" si="1"/>
        <v>17.958597219404485</v>
      </c>
      <c r="U14" s="1087">
        <f t="shared" si="2"/>
        <v>13.14441427991236</v>
      </c>
      <c r="V14" s="1076">
        <f t="shared" si="3"/>
        <v>91191961</v>
      </c>
      <c r="W14" s="1074">
        <f t="shared" si="4"/>
        <v>0</v>
      </c>
    </row>
    <row r="15" spans="1:23" ht="15.75">
      <c r="A15" s="1080" t="s">
        <v>52</v>
      </c>
      <c r="B15" s="1079" t="s">
        <v>679</v>
      </c>
      <c r="C15" s="1078">
        <f>+'07'!C23</f>
        <v>180390606</v>
      </c>
      <c r="D15" s="1078">
        <f>+'07'!D23</f>
        <v>126366488</v>
      </c>
      <c r="E15" s="1078">
        <f>+'07'!E23</f>
        <v>54024118</v>
      </c>
      <c r="F15" s="1078">
        <f>+'07'!F23</f>
        <v>6677901</v>
      </c>
      <c r="G15" s="1078">
        <f>+'07'!G23</f>
        <v>0</v>
      </c>
      <c r="H15" s="1078">
        <f>+'07'!H23</f>
        <v>173712705</v>
      </c>
      <c r="I15" s="1078">
        <f>+'07'!I23</f>
        <v>162396701</v>
      </c>
      <c r="J15" s="1078">
        <f>+'07'!J23</f>
        <v>31978894</v>
      </c>
      <c r="K15" s="1078">
        <f>+'07'!K23</f>
        <v>2929355</v>
      </c>
      <c r="L15" s="1078">
        <f>+'07'!L23</f>
        <v>0</v>
      </c>
      <c r="M15" s="1078">
        <f>+'07'!M23</f>
        <v>109821442</v>
      </c>
      <c r="N15" s="1078">
        <f>+'07'!N23</f>
        <v>10137506</v>
      </c>
      <c r="O15" s="1078">
        <f>+'07'!O23</f>
        <v>0</v>
      </c>
      <c r="P15" s="1078">
        <f>+'07'!P23</f>
        <v>0</v>
      </c>
      <c r="Q15" s="1078">
        <f>+'07'!Q23</f>
        <v>7529504</v>
      </c>
      <c r="R15" s="1078">
        <f>+'07'!R23</f>
        <v>11316004</v>
      </c>
      <c r="S15" s="1078">
        <f>'[11]07'!S23</f>
        <v>138804456</v>
      </c>
      <c r="T15" s="1077">
        <f t="shared" si="1"/>
        <v>21.495663880511955</v>
      </c>
      <c r="U15" s="1087">
        <f t="shared" si="2"/>
        <v>0.8878651434864598</v>
      </c>
      <c r="V15" s="1076">
        <f t="shared" si="3"/>
        <v>34908249</v>
      </c>
      <c r="W15" s="1074">
        <f t="shared" si="4"/>
        <v>0</v>
      </c>
    </row>
    <row r="16" spans="1:23" ht="15.75">
      <c r="A16" s="1080" t="s">
        <v>53</v>
      </c>
      <c r="B16" s="1081" t="s">
        <v>678</v>
      </c>
      <c r="C16" s="1078">
        <f>+'07'!C31</f>
        <v>59660279</v>
      </c>
      <c r="D16" s="1078">
        <f>+'07'!D31</f>
        <v>36910577</v>
      </c>
      <c r="E16" s="1078">
        <f>+'07'!E31</f>
        <v>22749702</v>
      </c>
      <c r="F16" s="1078">
        <f>+'07'!F31</f>
        <v>1893184</v>
      </c>
      <c r="G16" s="1078">
        <f>+'07'!G31</f>
        <v>0</v>
      </c>
      <c r="H16" s="1078">
        <f>+'07'!H31</f>
        <v>57767095</v>
      </c>
      <c r="I16" s="1078">
        <f>+'07'!I31</f>
        <v>54931462</v>
      </c>
      <c r="J16" s="1078">
        <f>+'07'!J31</f>
        <v>7640727</v>
      </c>
      <c r="K16" s="1078">
        <f>+'07'!K31</f>
        <v>936622</v>
      </c>
      <c r="L16" s="1078">
        <f>+'07'!L31</f>
        <v>0</v>
      </c>
      <c r="M16" s="1078">
        <f>+'07'!M31</f>
        <v>35868223</v>
      </c>
      <c r="N16" s="1078">
        <f>+'07'!N31</f>
        <v>3696048</v>
      </c>
      <c r="O16" s="1078">
        <f>+'07'!O31</f>
        <v>42847</v>
      </c>
      <c r="P16" s="1078">
        <f>+'07'!P31</f>
        <v>0</v>
      </c>
      <c r="Q16" s="1078">
        <f>+'07'!Q31</f>
        <v>6746995</v>
      </c>
      <c r="R16" s="1078">
        <f>+'07'!R31</f>
        <v>2835633</v>
      </c>
      <c r="S16" s="1078">
        <f>'[11]07'!S31</f>
        <v>49189746</v>
      </c>
      <c r="T16" s="1077">
        <f t="shared" si="1"/>
        <v>15.61463811030553</v>
      </c>
      <c r="U16" s="1087">
        <f t="shared" si="2"/>
        <v>25.584904836356255</v>
      </c>
      <c r="V16" s="1076">
        <f t="shared" si="3"/>
        <v>8577349</v>
      </c>
      <c r="W16" s="1074">
        <f t="shared" si="4"/>
        <v>0</v>
      </c>
    </row>
    <row r="17" spans="1:23" ht="15.75">
      <c r="A17" s="1080" t="s">
        <v>58</v>
      </c>
      <c r="B17" s="1079" t="s">
        <v>677</v>
      </c>
      <c r="C17" s="1078">
        <f>+'07'!C37</f>
        <v>39224973</v>
      </c>
      <c r="D17" s="1078">
        <f>+'07'!D37</f>
        <v>23055842</v>
      </c>
      <c r="E17" s="1078">
        <f>+'07'!E37</f>
        <v>16169131</v>
      </c>
      <c r="F17" s="1078">
        <f>+'07'!F37</f>
        <v>244043</v>
      </c>
      <c r="G17" s="1078">
        <f>+'07'!G37</f>
        <v>0</v>
      </c>
      <c r="H17" s="1078">
        <f>+'07'!H37</f>
        <v>38980930</v>
      </c>
      <c r="I17" s="1078">
        <f>+'07'!I37</f>
        <v>26584590</v>
      </c>
      <c r="J17" s="1078">
        <f>+'07'!J37</f>
        <v>6721399</v>
      </c>
      <c r="K17" s="1078">
        <f>+'07'!K37</f>
        <v>1178378</v>
      </c>
      <c r="L17" s="1078">
        <f>+'07'!L37</f>
        <v>0</v>
      </c>
      <c r="M17" s="1078">
        <f>+'07'!M37</f>
        <v>18166832</v>
      </c>
      <c r="N17" s="1078">
        <f>+'07'!N37</f>
        <v>407141</v>
      </c>
      <c r="O17" s="1078">
        <f>+'07'!O37</f>
        <v>0</v>
      </c>
      <c r="P17" s="1078">
        <f>+'07'!P37</f>
        <v>0</v>
      </c>
      <c r="Q17" s="1078">
        <f>+'07'!Q37</f>
        <v>110840</v>
      </c>
      <c r="R17" s="1078">
        <f>+'07'!R37</f>
        <v>12396340</v>
      </c>
      <c r="S17" s="1078">
        <f>'[11]07'!S37</f>
        <v>31081153</v>
      </c>
      <c r="T17" s="1077">
        <f t="shared" si="1"/>
        <v>29.71562472846111</v>
      </c>
      <c r="U17" s="1087">
        <f t="shared" si="2"/>
        <v>-18.95844445845873</v>
      </c>
      <c r="V17" s="1076">
        <f t="shared" si="3"/>
        <v>7899777</v>
      </c>
      <c r="W17" s="1074">
        <f t="shared" si="4"/>
        <v>0</v>
      </c>
    </row>
    <row r="18" spans="1:23" ht="15.75">
      <c r="A18" s="1080" t="s">
        <v>73</v>
      </c>
      <c r="B18" s="1079" t="s">
        <v>676</v>
      </c>
      <c r="C18" s="1078">
        <f>+'07'!C42</f>
        <v>28290668</v>
      </c>
      <c r="D18" s="1078">
        <f>+'07'!D42</f>
        <v>14915369</v>
      </c>
      <c r="E18" s="1078">
        <f>+'07'!E42</f>
        <v>13375299</v>
      </c>
      <c r="F18" s="1078">
        <f>+'07'!F42</f>
        <v>3146293</v>
      </c>
      <c r="G18" s="1078">
        <f>+'07'!G42</f>
        <v>0</v>
      </c>
      <c r="H18" s="1078">
        <f>+'07'!H42</f>
        <v>25144375</v>
      </c>
      <c r="I18" s="1078">
        <f>+'07'!I42</f>
        <v>19416984</v>
      </c>
      <c r="J18" s="1078">
        <f>+'07'!J42</f>
        <v>4015777</v>
      </c>
      <c r="K18" s="1078">
        <f>+'07'!K42</f>
        <v>344845</v>
      </c>
      <c r="L18" s="1078">
        <f>+'07'!L42</f>
        <v>0</v>
      </c>
      <c r="M18" s="1078">
        <f>+'07'!M42</f>
        <v>14863362</v>
      </c>
      <c r="N18" s="1078">
        <f>+'07'!N42</f>
        <v>193000</v>
      </c>
      <c r="O18" s="1078">
        <f>+'07'!O42</f>
        <v>0</v>
      </c>
      <c r="P18" s="1078">
        <f>+'07'!P42</f>
        <v>0</v>
      </c>
      <c r="Q18" s="1078">
        <f>+'07'!Q42</f>
        <v>0</v>
      </c>
      <c r="R18" s="1078">
        <f>+'07'!R42</f>
        <v>5727391</v>
      </c>
      <c r="S18" s="1078">
        <f>'[11]07'!S42</f>
        <v>20783753</v>
      </c>
      <c r="T18" s="1077">
        <f t="shared" si="1"/>
        <v>22.45777202061865</v>
      </c>
      <c r="U18" s="1087">
        <f t="shared" si="2"/>
        <v>0.9452867039360541</v>
      </c>
      <c r="V18" s="1076">
        <f t="shared" si="3"/>
        <v>4360622</v>
      </c>
      <c r="W18" s="1074">
        <f t="shared" si="4"/>
        <v>0</v>
      </c>
    </row>
    <row r="19" spans="1:23" ht="15.75">
      <c r="A19" s="1080" t="s">
        <v>74</v>
      </c>
      <c r="B19" s="1079" t="s">
        <v>675</v>
      </c>
      <c r="C19" s="1078">
        <f>+'07'!C47</f>
        <v>25000691</v>
      </c>
      <c r="D19" s="1078">
        <f>+'07'!D47</f>
        <v>11878903</v>
      </c>
      <c r="E19" s="1078">
        <f>+'07'!E47</f>
        <v>13121788</v>
      </c>
      <c r="F19" s="1078">
        <f>+'07'!F47</f>
        <v>212168</v>
      </c>
      <c r="G19" s="1078">
        <f>+'07'!G47</f>
        <v>0</v>
      </c>
      <c r="H19" s="1078">
        <f>+'07'!H47</f>
        <v>24788523</v>
      </c>
      <c r="I19" s="1078">
        <f>+'07'!I47</f>
        <v>21702575</v>
      </c>
      <c r="J19" s="1078">
        <f>+'07'!J47</f>
        <v>3182280</v>
      </c>
      <c r="K19" s="1078">
        <f>+'07'!K47</f>
        <v>818203</v>
      </c>
      <c r="L19" s="1078">
        <f>+'07'!L47</f>
        <v>0</v>
      </c>
      <c r="M19" s="1078">
        <f>+'07'!M47</f>
        <v>17166733</v>
      </c>
      <c r="N19" s="1078">
        <f>+'07'!N47</f>
        <v>432078</v>
      </c>
      <c r="O19" s="1078">
        <f>+'07'!O47</f>
        <v>103281</v>
      </c>
      <c r="P19" s="1078">
        <f>+'07'!P47</f>
        <v>0</v>
      </c>
      <c r="Q19" s="1078">
        <f>+'07'!Q47</f>
        <v>0</v>
      </c>
      <c r="R19" s="1078">
        <f>+'07'!R47</f>
        <v>3085948</v>
      </c>
      <c r="S19" s="1078">
        <f>'[11]07'!S47</f>
        <v>20788040</v>
      </c>
      <c r="T19" s="1077">
        <f t="shared" si="1"/>
        <v>18.43321817802726</v>
      </c>
      <c r="U19" s="1087">
        <f t="shared" si="2"/>
        <v>49.02126905152774</v>
      </c>
      <c r="V19" s="1076">
        <f t="shared" si="3"/>
        <v>4000483</v>
      </c>
      <c r="W19" s="1074">
        <f t="shared" si="4"/>
        <v>0</v>
      </c>
    </row>
    <row r="20" spans="1:23" ht="15.75">
      <c r="A20" s="1080" t="s">
        <v>75</v>
      </c>
      <c r="B20" s="1079" t="s">
        <v>674</v>
      </c>
      <c r="C20" s="1078">
        <f>+'07'!C53</f>
        <v>64821888</v>
      </c>
      <c r="D20" s="1078">
        <f>+'07'!D53</f>
        <v>39875948</v>
      </c>
      <c r="E20" s="1078">
        <f>+'07'!E53</f>
        <v>24945940</v>
      </c>
      <c r="F20" s="1078">
        <f>+'07'!F53</f>
        <v>1214523</v>
      </c>
      <c r="G20" s="1078">
        <f>+'07'!G53</f>
        <v>0</v>
      </c>
      <c r="H20" s="1078">
        <f>+'07'!H53</f>
        <v>63607365</v>
      </c>
      <c r="I20" s="1078">
        <f>+'07'!I53</f>
        <v>58974746</v>
      </c>
      <c r="J20" s="1078">
        <f>+'07'!J53</f>
        <v>7650994</v>
      </c>
      <c r="K20" s="1078">
        <f>+'07'!K53</f>
        <v>1300334</v>
      </c>
      <c r="L20" s="1078">
        <f>+'07'!L53</f>
        <v>0</v>
      </c>
      <c r="M20" s="1078">
        <f>+'07'!M53</f>
        <v>50023418</v>
      </c>
      <c r="N20" s="1078">
        <f>+'07'!N53</f>
        <v>0</v>
      </c>
      <c r="O20" s="1078">
        <f>+'07'!O53</f>
        <v>0</v>
      </c>
      <c r="P20" s="1078">
        <f>+'07'!P53</f>
        <v>0</v>
      </c>
      <c r="Q20" s="1078">
        <f>+'07'!Q53</f>
        <v>0</v>
      </c>
      <c r="R20" s="1078">
        <f>+'07'!R53</f>
        <v>4632619</v>
      </c>
      <c r="S20" s="1078">
        <f>'[11]07'!S53</f>
        <v>54656037</v>
      </c>
      <c r="T20" s="1077">
        <f t="shared" si="1"/>
        <v>15.178239173764311</v>
      </c>
      <c r="U20" s="1087">
        <f t="shared" si="2"/>
        <v>25.447595628322116</v>
      </c>
      <c r="V20" s="1076">
        <f t="shared" si="3"/>
        <v>8951328</v>
      </c>
      <c r="W20" s="1074">
        <f t="shared" si="4"/>
        <v>0</v>
      </c>
    </row>
    <row r="21" spans="1:23" ht="15.75">
      <c r="A21" s="1080" t="s">
        <v>76</v>
      </c>
      <c r="B21" s="1079" t="s">
        <v>673</v>
      </c>
      <c r="C21" s="1078">
        <f>+'07'!C59</f>
        <v>34410395</v>
      </c>
      <c r="D21" s="1078">
        <f>+'07'!D59</f>
        <v>19955824</v>
      </c>
      <c r="E21" s="1078">
        <f>+'07'!E59</f>
        <v>14454571</v>
      </c>
      <c r="F21" s="1078">
        <f>+'07'!F59</f>
        <v>454700</v>
      </c>
      <c r="G21" s="1078">
        <f>+'07'!G59</f>
        <v>0</v>
      </c>
      <c r="H21" s="1078">
        <f>+'07'!H59</f>
        <v>33955695</v>
      </c>
      <c r="I21" s="1078">
        <f>+'07'!I59</f>
        <v>30986756</v>
      </c>
      <c r="J21" s="1078">
        <f>+'07'!J59</f>
        <v>5276980</v>
      </c>
      <c r="K21" s="1078">
        <f>+'07'!K59</f>
        <v>605992</v>
      </c>
      <c r="L21" s="1078">
        <f>+'07'!L59</f>
        <v>0</v>
      </c>
      <c r="M21" s="1078">
        <f>+'07'!M59</f>
        <v>22624345</v>
      </c>
      <c r="N21" s="1078">
        <f>+'07'!N59</f>
        <v>1828335</v>
      </c>
      <c r="O21" s="1078">
        <f>+'07'!O59</f>
        <v>0</v>
      </c>
      <c r="P21" s="1078">
        <f>+'07'!P59</f>
        <v>0</v>
      </c>
      <c r="Q21" s="1078">
        <f>+'07'!Q59</f>
        <v>651104</v>
      </c>
      <c r="R21" s="1078">
        <f>+'07'!R59</f>
        <v>2968939</v>
      </c>
      <c r="S21" s="1078">
        <f>'[11]07'!S59</f>
        <v>28072723</v>
      </c>
      <c r="T21" s="1077">
        <f t="shared" si="1"/>
        <v>18.98544010221657</v>
      </c>
      <c r="U21" s="1087">
        <f t="shared" si="2"/>
        <v>25.79677992750387</v>
      </c>
      <c r="V21" s="1076">
        <f t="shared" si="3"/>
        <v>5882972</v>
      </c>
      <c r="W21" s="1074">
        <f t="shared" si="4"/>
        <v>0</v>
      </c>
    </row>
    <row r="22" spans="1:23" ht="15.75">
      <c r="A22" s="1080" t="s">
        <v>77</v>
      </c>
      <c r="B22" s="1079" t="s">
        <v>672</v>
      </c>
      <c r="C22" s="1078">
        <f>+'07'!C65</f>
        <v>118154413</v>
      </c>
      <c r="D22" s="1078">
        <f>+'07'!D65</f>
        <v>85886555</v>
      </c>
      <c r="E22" s="1078">
        <f>+'07'!E65</f>
        <v>32267858</v>
      </c>
      <c r="F22" s="1078">
        <f>+'07'!F65</f>
        <v>174687</v>
      </c>
      <c r="G22" s="1078">
        <f>+'07'!G65</f>
        <v>0</v>
      </c>
      <c r="H22" s="1078">
        <f>+'07'!H65</f>
        <v>117979726</v>
      </c>
      <c r="I22" s="1078">
        <f>+'07'!I65</f>
        <v>114875795</v>
      </c>
      <c r="J22" s="1078">
        <f>+'07'!J65</f>
        <v>10848462</v>
      </c>
      <c r="K22" s="1078">
        <f>+'07'!K65</f>
        <v>1913716</v>
      </c>
      <c r="L22" s="1078">
        <f>+'07'!L65</f>
        <v>0</v>
      </c>
      <c r="M22" s="1078">
        <f>+'07'!M65</f>
        <v>102065512</v>
      </c>
      <c r="N22" s="1078">
        <f>+'07'!N65</f>
        <v>15255</v>
      </c>
      <c r="O22" s="1078">
        <f>+'07'!O65</f>
        <v>32850</v>
      </c>
      <c r="P22" s="1078">
        <f>+'07'!P65</f>
        <v>0</v>
      </c>
      <c r="Q22" s="1078">
        <f>+'07'!Q65</f>
        <v>0</v>
      </c>
      <c r="R22" s="1078">
        <f>+'07'!R65</f>
        <v>3103931</v>
      </c>
      <c r="S22" s="1078">
        <f>'[11]07'!S65</f>
        <v>105217548</v>
      </c>
      <c r="T22" s="1077">
        <f t="shared" si="1"/>
        <v>11.109544878448938</v>
      </c>
      <c r="U22" s="1087">
        <f t="shared" si="2"/>
        <v>18.893599818970504</v>
      </c>
      <c r="V22" s="1076">
        <f t="shared" si="3"/>
        <v>12762178</v>
      </c>
      <c r="W22" s="1074">
        <f t="shared" si="4"/>
        <v>0</v>
      </c>
    </row>
    <row r="23" spans="1:23" ht="15.75">
      <c r="A23" s="1080" t="s">
        <v>78</v>
      </c>
      <c r="B23" s="1079" t="s">
        <v>671</v>
      </c>
      <c r="C23" s="1078">
        <f>+'07'!C71</f>
        <v>23055466</v>
      </c>
      <c r="D23" s="1078">
        <f>+'07'!D71</f>
        <v>9354765</v>
      </c>
      <c r="E23" s="1078">
        <f>+'07'!E71</f>
        <v>13700701</v>
      </c>
      <c r="F23" s="1078">
        <f>+'07'!F71</f>
        <v>2006185</v>
      </c>
      <c r="G23" s="1078">
        <f>+'07'!G71</f>
        <v>0</v>
      </c>
      <c r="H23" s="1078">
        <f>+'07'!H71</f>
        <v>21049281</v>
      </c>
      <c r="I23" s="1078">
        <f>+'07'!I71</f>
        <v>17920392</v>
      </c>
      <c r="J23" s="1078">
        <f>+'07'!J71</f>
        <v>3579019</v>
      </c>
      <c r="K23" s="1078">
        <f>+'07'!K71</f>
        <v>269984</v>
      </c>
      <c r="L23" s="1078">
        <f>+'07'!L71</f>
        <v>0</v>
      </c>
      <c r="M23" s="1078">
        <f>+'07'!M71</f>
        <v>12628278</v>
      </c>
      <c r="N23" s="1078">
        <f>+'07'!N71</f>
        <v>22898</v>
      </c>
      <c r="O23" s="1078">
        <f>+'07'!O71</f>
        <v>0</v>
      </c>
      <c r="P23" s="1078">
        <f>+'07'!P71</f>
        <v>0</v>
      </c>
      <c r="Q23" s="1078">
        <f>+'07'!Q71</f>
        <v>1420213</v>
      </c>
      <c r="R23" s="1078">
        <f>+'07'!R71</f>
        <v>3128889</v>
      </c>
      <c r="S23" s="1078">
        <f>'[11]07'!S71</f>
        <v>17200278</v>
      </c>
      <c r="T23" s="1077">
        <f t="shared" si="1"/>
        <v>21.478341545207268</v>
      </c>
      <c r="U23" s="1087">
        <f t="shared" si="2"/>
        <v>50.41948140867248</v>
      </c>
      <c r="V23" s="1076">
        <f t="shared" si="3"/>
        <v>3849003</v>
      </c>
      <c r="W23" s="1074">
        <f t="shared" si="4"/>
        <v>0</v>
      </c>
    </row>
    <row r="24" spans="1:23" ht="16.5">
      <c r="A24" s="1054"/>
      <c r="B24" s="1054"/>
      <c r="C24" s="1054"/>
      <c r="D24" s="1054"/>
      <c r="E24" s="1054"/>
      <c r="F24" s="1053"/>
      <c r="G24" s="1053"/>
      <c r="H24" s="1053"/>
      <c r="I24" s="1053"/>
      <c r="J24" s="1053"/>
      <c r="K24" s="1053"/>
      <c r="L24" s="1053"/>
      <c r="M24" s="1053"/>
      <c r="N24" s="1053"/>
      <c r="O24" s="1644" t="str">
        <f>+'Thong tin'!B8</f>
        <v>Trà Vinh, ngày 03 tháng 8 năm 2016</v>
      </c>
      <c r="P24" s="1644"/>
      <c r="Q24" s="1644"/>
      <c r="R24" s="1644"/>
      <c r="S24" s="1644"/>
      <c r="T24" s="1644"/>
      <c r="U24" s="744"/>
      <c r="V24" s="744"/>
      <c r="W24" s="744"/>
    </row>
    <row r="25" spans="1:23" ht="16.5">
      <c r="A25" s="1052"/>
      <c r="B25" s="1645"/>
      <c r="C25" s="1645"/>
      <c r="D25" s="1645"/>
      <c r="E25" s="1645"/>
      <c r="F25" s="1075"/>
      <c r="G25" s="1075"/>
      <c r="H25" s="1075"/>
      <c r="I25" s="1075"/>
      <c r="J25" s="1075"/>
      <c r="K25" s="1075"/>
      <c r="L25" s="1075"/>
      <c r="M25" s="1075"/>
      <c r="N25" s="1075"/>
      <c r="O25" s="1603" t="str">
        <f>'[11]Thong tin'!B7</f>
        <v>PHÓ CỤC TRƯỞNG</v>
      </c>
      <c r="P25" s="1603"/>
      <c r="Q25" s="1603"/>
      <c r="R25" s="1603"/>
      <c r="S25" s="1603"/>
      <c r="T25" s="1603"/>
      <c r="U25" s="744"/>
      <c r="V25" s="744"/>
      <c r="W25" s="744"/>
    </row>
    <row r="26" spans="1:23" ht="16.5">
      <c r="A26" s="744"/>
      <c r="B26" s="1645" t="s">
        <v>4</v>
      </c>
      <c r="C26" s="1645"/>
      <c r="D26" s="1645"/>
      <c r="E26" s="1645"/>
      <c r="F26" s="884"/>
      <c r="G26" s="884"/>
      <c r="H26" s="884"/>
      <c r="I26" s="884"/>
      <c r="J26" s="884"/>
      <c r="K26" s="884"/>
      <c r="L26" s="884"/>
      <c r="M26" s="884"/>
      <c r="N26" s="884"/>
      <c r="O26" s="1603"/>
      <c r="P26" s="1603"/>
      <c r="Q26" s="1603"/>
      <c r="R26" s="1603"/>
      <c r="S26" s="1603"/>
      <c r="T26" s="1603"/>
      <c r="U26" s="744"/>
      <c r="V26" s="744"/>
      <c r="W26" s="744"/>
    </row>
    <row r="27" spans="1:23" ht="15.75">
      <c r="A27" s="744"/>
      <c r="B27" s="1073"/>
      <c r="C27" s="1073"/>
      <c r="D27" s="884"/>
      <c r="E27" s="884"/>
      <c r="F27" s="884"/>
      <c r="G27" s="884"/>
      <c r="H27" s="884"/>
      <c r="I27" s="884"/>
      <c r="J27" s="884"/>
      <c r="K27" s="884"/>
      <c r="L27" s="884"/>
      <c r="M27" s="884"/>
      <c r="N27" s="884"/>
      <c r="O27" s="884"/>
      <c r="P27" s="884"/>
      <c r="Q27" s="884"/>
      <c r="R27" s="884"/>
      <c r="S27" s="1073"/>
      <c r="T27" s="1073"/>
      <c r="U27" s="744"/>
      <c r="V27" s="744"/>
      <c r="W27" s="744"/>
    </row>
    <row r="28" spans="1:23" ht="15.75">
      <c r="A28" s="744"/>
      <c r="B28" s="1073"/>
      <c r="C28" s="1073"/>
      <c r="D28" s="884"/>
      <c r="E28" s="884"/>
      <c r="F28" s="884"/>
      <c r="G28" s="884"/>
      <c r="H28" s="884"/>
      <c r="I28" s="884"/>
      <c r="J28" s="884"/>
      <c r="K28" s="884"/>
      <c r="L28" s="884"/>
      <c r="M28" s="884"/>
      <c r="N28" s="884"/>
      <c r="O28" s="884"/>
      <c r="P28" s="884"/>
      <c r="Q28" s="884"/>
      <c r="R28" s="884"/>
      <c r="S28" s="1073"/>
      <c r="T28" s="1073"/>
      <c r="U28" s="744"/>
      <c r="V28" s="744"/>
      <c r="W28" s="744"/>
    </row>
    <row r="29" spans="1:23" ht="15.75">
      <c r="A29" s="1050"/>
      <c r="B29" s="1073"/>
      <c r="C29" s="1073"/>
      <c r="D29" s="884"/>
      <c r="E29" s="884"/>
      <c r="F29" s="884"/>
      <c r="G29" s="884"/>
      <c r="H29" s="884"/>
      <c r="I29" s="884"/>
      <c r="J29" s="884"/>
      <c r="K29" s="884"/>
      <c r="L29" s="884"/>
      <c r="M29" s="884"/>
      <c r="N29" s="884"/>
      <c r="O29" s="884"/>
      <c r="P29" s="884"/>
      <c r="Q29" s="884"/>
      <c r="R29" s="884"/>
      <c r="S29" s="1073"/>
      <c r="T29" s="1073"/>
      <c r="U29" s="744"/>
      <c r="V29" s="744"/>
      <c r="W29" s="744"/>
    </row>
    <row r="30" spans="1:23" ht="15.75">
      <c r="A30" s="744"/>
      <c r="B30" s="1550"/>
      <c r="C30" s="1550"/>
      <c r="D30" s="1550"/>
      <c r="E30" s="1550"/>
      <c r="F30" s="1550"/>
      <c r="G30" s="1550"/>
      <c r="H30" s="1550"/>
      <c r="I30" s="1550"/>
      <c r="J30" s="1550"/>
      <c r="K30" s="1550"/>
      <c r="L30" s="1550"/>
      <c r="M30" s="1550"/>
      <c r="N30" s="1550"/>
      <c r="O30" s="1550"/>
      <c r="P30" s="1550"/>
      <c r="Q30" s="884"/>
      <c r="R30" s="884"/>
      <c r="S30" s="1073"/>
      <c r="T30" s="1073"/>
      <c r="U30" s="744"/>
      <c r="V30" s="744"/>
      <c r="W30" s="1074">
        <f>C12-(F12+G12+H12)</f>
        <v>0</v>
      </c>
    </row>
    <row r="31" spans="1:23" ht="15.75">
      <c r="A31" s="744"/>
      <c r="B31" s="1550"/>
      <c r="C31" s="1550"/>
      <c r="D31" s="1550"/>
      <c r="E31" s="1550"/>
      <c r="F31" s="1550"/>
      <c r="G31" s="1550"/>
      <c r="H31" s="1550"/>
      <c r="I31" s="1550"/>
      <c r="J31" s="1550"/>
      <c r="K31" s="1550"/>
      <c r="L31" s="1550"/>
      <c r="M31" s="1550"/>
      <c r="N31" s="1550"/>
      <c r="O31" s="1550"/>
      <c r="P31" s="1550"/>
      <c r="Q31" s="884"/>
      <c r="R31" s="884"/>
      <c r="S31" s="1073"/>
      <c r="T31" s="1073"/>
      <c r="U31" s="744"/>
      <c r="V31" s="744"/>
      <c r="W31" s="744"/>
    </row>
    <row r="32" spans="1:23" ht="15.75">
      <c r="A32" s="744"/>
      <c r="B32" s="1550"/>
      <c r="C32" s="1550"/>
      <c r="D32" s="1550"/>
      <c r="E32" s="1550"/>
      <c r="F32" s="1550"/>
      <c r="G32" s="1550"/>
      <c r="H32" s="1550"/>
      <c r="I32" s="1550"/>
      <c r="J32" s="1550"/>
      <c r="K32" s="1550"/>
      <c r="L32" s="1550"/>
      <c r="M32" s="1550"/>
      <c r="N32" s="1550"/>
      <c r="O32" s="1550"/>
      <c r="P32" s="1550"/>
      <c r="Q32" s="884"/>
      <c r="R32" s="884"/>
      <c r="S32" s="1073"/>
      <c r="T32" s="1073"/>
      <c r="U32" s="744"/>
      <c r="V32" s="744"/>
      <c r="W32" s="744"/>
    </row>
    <row r="33" spans="1:23" ht="15.75">
      <c r="A33" s="1048"/>
      <c r="B33" s="1611" t="s">
        <v>665</v>
      </c>
      <c r="C33" s="1611"/>
      <c r="D33" s="1611"/>
      <c r="E33" s="1611"/>
      <c r="F33" s="1072"/>
      <c r="G33" s="1072"/>
      <c r="H33" s="1072"/>
      <c r="I33" s="1072"/>
      <c r="J33" s="1072"/>
      <c r="K33" s="1072"/>
      <c r="L33" s="1072"/>
      <c r="M33" s="1072"/>
      <c r="N33" s="1072"/>
      <c r="O33" s="1611" t="str">
        <f>'[11]Thong tin'!B6</f>
        <v>Trần Việt Hồng</v>
      </c>
      <c r="P33" s="1611"/>
      <c r="Q33" s="1611"/>
      <c r="R33" s="1611"/>
      <c r="S33" s="1611"/>
      <c r="T33" s="1611"/>
      <c r="U33" s="744"/>
      <c r="V33" s="744"/>
      <c r="W33" s="744"/>
    </row>
  </sheetData>
  <sheetProtection/>
  <mergeCells count="48">
    <mergeCell ref="B33:E33"/>
    <mergeCell ref="O33:T33"/>
    <mergeCell ref="F6:F10"/>
    <mergeCell ref="B26:E26"/>
    <mergeCell ref="O26:T26"/>
    <mergeCell ref="B30:P30"/>
    <mergeCell ref="B31:P31"/>
    <mergeCell ref="B32:P32"/>
    <mergeCell ref="N9:N10"/>
    <mergeCell ref="A11:B11"/>
    <mergeCell ref="A12:B12"/>
    <mergeCell ref="O24:T24"/>
    <mergeCell ref="B25:E25"/>
    <mergeCell ref="O25:T25"/>
    <mergeCell ref="J9:J10"/>
    <mergeCell ref="K9:K10"/>
    <mergeCell ref="L9:L10"/>
    <mergeCell ref="A6:B10"/>
    <mergeCell ref="U6:U10"/>
    <mergeCell ref="E9:E10"/>
    <mergeCell ref="G6:G10"/>
    <mergeCell ref="H6:R6"/>
    <mergeCell ref="M9:M10"/>
    <mergeCell ref="V6:V10"/>
    <mergeCell ref="C6:E6"/>
    <mergeCell ref="D9:D10"/>
    <mergeCell ref="O9:O10"/>
    <mergeCell ref="C7:C10"/>
    <mergeCell ref="A2:D2"/>
    <mergeCell ref="E2:P2"/>
    <mergeCell ref="Q2:T2"/>
    <mergeCell ref="A3:D3"/>
    <mergeCell ref="E3:P3"/>
    <mergeCell ref="T6:T10"/>
    <mergeCell ref="D7:E8"/>
    <mergeCell ref="H7:H10"/>
    <mergeCell ref="I7:Q7"/>
    <mergeCell ref="R7:R10"/>
    <mergeCell ref="E1:P1"/>
    <mergeCell ref="Q1:T1"/>
    <mergeCell ref="I8:I10"/>
    <mergeCell ref="J8:Q8"/>
    <mergeCell ref="Q4:T4"/>
    <mergeCell ref="Q5:T5"/>
    <mergeCell ref="Q3:T3"/>
    <mergeCell ref="S6:S10"/>
    <mergeCell ref="P9:P10"/>
    <mergeCell ref="Q9:Q10"/>
  </mergeCells>
  <printOptions/>
  <pageMargins left="0" right="0" top="0.75" bottom="0" header="0.3" footer="0"/>
  <pageSetup horizontalDpi="600" verticalDpi="600" orientation="landscape" r:id="rId2"/>
  <drawing r:id="rId1"/>
</worksheet>
</file>

<file path=xl/worksheets/sheet24.xml><?xml version="1.0" encoding="utf-8"?>
<worksheet xmlns="http://schemas.openxmlformats.org/spreadsheetml/2006/main" xmlns:r="http://schemas.openxmlformats.org/officeDocument/2006/relationships">
  <sheetPr>
    <tabColor indexed="19"/>
  </sheetPr>
  <dimension ref="A1:T86"/>
  <sheetViews>
    <sheetView showZeros="0" view="pageBreakPreview" zoomScale="77" zoomScaleSheetLayoutView="77" zoomScalePageLayoutView="0" workbookViewId="0" topLeftCell="A56">
      <selection activeCell="B82" sqref="B82:O82"/>
    </sheetView>
  </sheetViews>
  <sheetFormatPr defaultColWidth="9.00390625" defaultRowHeight="15.75"/>
  <cols>
    <col min="1" max="1" width="4.75390625" style="26" customWidth="1"/>
    <col min="2" max="2" width="18.50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9.50390625" style="26" customWidth="1"/>
    <col min="10" max="10" width="7.25390625" style="26" customWidth="1"/>
    <col min="11" max="11" width="7.375" style="26" customWidth="1"/>
    <col min="12" max="12" width="7.625" style="26" customWidth="1"/>
    <col min="13" max="14" width="5.875" style="26" customWidth="1"/>
    <col min="15" max="15" width="6.125" style="26" customWidth="1"/>
    <col min="16" max="16" width="5.25390625" style="26" customWidth="1"/>
    <col min="17" max="17" width="7.50390625" style="26" customWidth="1"/>
    <col min="18" max="18" width="7.375" style="26" customWidth="1"/>
    <col min="19" max="19" width="9.125" style="26" customWidth="1"/>
    <col min="20" max="16384" width="9.00390625" style="26" customWidth="1"/>
  </cols>
  <sheetData>
    <row r="1" spans="1:19" ht="20.25" customHeight="1">
      <c r="A1" s="927" t="s">
        <v>34</v>
      </c>
      <c r="B1" s="927"/>
      <c r="C1" s="927"/>
      <c r="E1" s="1650" t="s">
        <v>83</v>
      </c>
      <c r="F1" s="1650"/>
      <c r="G1" s="1650"/>
      <c r="H1" s="1650"/>
      <c r="I1" s="1650"/>
      <c r="J1" s="1650"/>
      <c r="K1" s="1650"/>
      <c r="L1" s="1650"/>
      <c r="M1" s="1650"/>
      <c r="N1" s="1650"/>
      <c r="O1" s="1650"/>
      <c r="P1" s="923" t="s">
        <v>799</v>
      </c>
      <c r="Q1" s="923"/>
      <c r="R1" s="923"/>
      <c r="S1" s="923"/>
    </row>
    <row r="2" spans="1:19" ht="17.25" customHeight="1">
      <c r="A2" s="1656" t="s">
        <v>339</v>
      </c>
      <c r="B2" s="1656"/>
      <c r="C2" s="1656"/>
      <c r="D2" s="1656"/>
      <c r="E2" s="1651" t="s">
        <v>42</v>
      </c>
      <c r="F2" s="1651"/>
      <c r="G2" s="1651"/>
      <c r="H2" s="1651"/>
      <c r="I2" s="1651"/>
      <c r="J2" s="1651"/>
      <c r="K2" s="1651"/>
      <c r="L2" s="1651"/>
      <c r="M2" s="1651"/>
      <c r="N2" s="1651"/>
      <c r="O2" s="1651"/>
      <c r="P2" s="1657" t="str">
        <f>'Thong tin'!B4</f>
        <v>CTHADS TRÀ VINH</v>
      </c>
      <c r="Q2" s="1657"/>
      <c r="R2" s="1657"/>
      <c r="S2" s="1657"/>
    </row>
    <row r="3" spans="1:19" ht="19.5" customHeight="1">
      <c r="A3" s="1656" t="s">
        <v>340</v>
      </c>
      <c r="B3" s="1656"/>
      <c r="C3" s="1656"/>
      <c r="D3" s="1656"/>
      <c r="E3" s="1652" t="str">
        <f>'Thong tin'!B3</f>
        <v>10  tháng / năm 2016</v>
      </c>
      <c r="F3" s="1652"/>
      <c r="G3" s="1652"/>
      <c r="H3" s="1652"/>
      <c r="I3" s="1652"/>
      <c r="J3" s="1652"/>
      <c r="K3" s="1652"/>
      <c r="L3" s="1652"/>
      <c r="M3" s="1652"/>
      <c r="N3" s="1652"/>
      <c r="O3" s="1652"/>
      <c r="P3" s="923" t="s">
        <v>798</v>
      </c>
      <c r="Q3" s="927"/>
      <c r="R3" s="923"/>
      <c r="S3" s="923"/>
    </row>
    <row r="4" spans="1:19" ht="14.25" customHeight="1">
      <c r="A4" s="913" t="s">
        <v>215</v>
      </c>
      <c r="B4" s="927"/>
      <c r="C4" s="927"/>
      <c r="D4" s="927"/>
      <c r="E4" s="927"/>
      <c r="F4" s="927"/>
      <c r="G4" s="927"/>
      <c r="H4" s="927"/>
      <c r="I4" s="927"/>
      <c r="J4" s="927"/>
      <c r="K4" s="927"/>
      <c r="L4" s="927"/>
      <c r="M4" s="927"/>
      <c r="N4" s="926"/>
      <c r="O4" s="926"/>
      <c r="P4" s="1662" t="s">
        <v>404</v>
      </c>
      <c r="Q4" s="1662"/>
      <c r="R4" s="1662"/>
      <c r="S4" s="1662"/>
    </row>
    <row r="5" spans="2:19" ht="21.75" customHeight="1">
      <c r="B5" s="425"/>
      <c r="C5" s="425"/>
      <c r="Q5" s="925" t="s">
        <v>797</v>
      </c>
      <c r="R5" s="924"/>
      <c r="S5" s="924"/>
    </row>
    <row r="6" spans="1:19" ht="19.5" customHeight="1">
      <c r="A6" s="1506" t="s">
        <v>72</v>
      </c>
      <c r="B6" s="1506"/>
      <c r="C6" s="1655" t="s">
        <v>216</v>
      </c>
      <c r="D6" s="1655"/>
      <c r="E6" s="1655"/>
      <c r="F6" s="1653" t="s">
        <v>134</v>
      </c>
      <c r="G6" s="1653" t="s">
        <v>217</v>
      </c>
      <c r="H6" s="1654" t="s">
        <v>137</v>
      </c>
      <c r="I6" s="1654"/>
      <c r="J6" s="1654"/>
      <c r="K6" s="1654"/>
      <c r="L6" s="1654"/>
      <c r="M6" s="1654"/>
      <c r="N6" s="1654"/>
      <c r="O6" s="1654"/>
      <c r="P6" s="1654"/>
      <c r="Q6" s="1654"/>
      <c r="R6" s="1655" t="s">
        <v>349</v>
      </c>
      <c r="S6" s="1655" t="s">
        <v>796</v>
      </c>
    </row>
    <row r="7" spans="1:19" s="923" customFormat="1" ht="27" customHeight="1">
      <c r="A7" s="1506"/>
      <c r="B7" s="1506"/>
      <c r="C7" s="1655" t="s">
        <v>51</v>
      </c>
      <c r="D7" s="1655" t="s">
        <v>7</v>
      </c>
      <c r="E7" s="1655"/>
      <c r="F7" s="1653"/>
      <c r="G7" s="1653"/>
      <c r="H7" s="1653" t="s">
        <v>137</v>
      </c>
      <c r="I7" s="1655" t="s">
        <v>138</v>
      </c>
      <c r="J7" s="1655"/>
      <c r="K7" s="1655"/>
      <c r="L7" s="1655"/>
      <c r="M7" s="1655"/>
      <c r="N7" s="1655"/>
      <c r="O7" s="1655"/>
      <c r="P7" s="1655"/>
      <c r="Q7" s="1653" t="s">
        <v>151</v>
      </c>
      <c r="R7" s="1655"/>
      <c r="S7" s="1655"/>
    </row>
    <row r="8" spans="1:19" ht="21.75" customHeight="1">
      <c r="A8" s="1506"/>
      <c r="B8" s="1506"/>
      <c r="C8" s="1655"/>
      <c r="D8" s="1655" t="s">
        <v>219</v>
      </c>
      <c r="E8" s="1655" t="s">
        <v>220</v>
      </c>
      <c r="F8" s="1653"/>
      <c r="G8" s="1653"/>
      <c r="H8" s="1653"/>
      <c r="I8" s="1653" t="s">
        <v>795</v>
      </c>
      <c r="J8" s="1655" t="s">
        <v>7</v>
      </c>
      <c r="K8" s="1655"/>
      <c r="L8" s="1655"/>
      <c r="M8" s="1655"/>
      <c r="N8" s="1655"/>
      <c r="O8" s="1655"/>
      <c r="P8" s="1655"/>
      <c r="Q8" s="1653"/>
      <c r="R8" s="1655"/>
      <c r="S8" s="1655"/>
    </row>
    <row r="9" spans="1:19" ht="84" customHeight="1">
      <c r="A9" s="1506"/>
      <c r="B9" s="1506"/>
      <c r="C9" s="1655"/>
      <c r="D9" s="1655"/>
      <c r="E9" s="1655"/>
      <c r="F9" s="1653"/>
      <c r="G9" s="1653"/>
      <c r="H9" s="1653"/>
      <c r="I9" s="1653"/>
      <c r="J9" s="922" t="s">
        <v>221</v>
      </c>
      <c r="K9" s="922" t="s">
        <v>222</v>
      </c>
      <c r="L9" s="921" t="s">
        <v>142</v>
      </c>
      <c r="M9" s="921" t="s">
        <v>223</v>
      </c>
      <c r="N9" s="921" t="s">
        <v>146</v>
      </c>
      <c r="O9" s="921" t="s">
        <v>350</v>
      </c>
      <c r="P9" s="921" t="s">
        <v>150</v>
      </c>
      <c r="Q9" s="1653"/>
      <c r="R9" s="1655"/>
      <c r="S9" s="1655"/>
    </row>
    <row r="10" spans="1:19" ht="15" customHeight="1">
      <c r="A10" s="1663" t="s">
        <v>6</v>
      </c>
      <c r="B10" s="1663"/>
      <c r="C10" s="920">
        <v>1</v>
      </c>
      <c r="D10" s="920">
        <v>2</v>
      </c>
      <c r="E10" s="920">
        <v>3</v>
      </c>
      <c r="F10" s="920">
        <v>4</v>
      </c>
      <c r="G10" s="920">
        <v>5</v>
      </c>
      <c r="H10" s="920">
        <v>6</v>
      </c>
      <c r="I10" s="920">
        <v>7</v>
      </c>
      <c r="J10" s="920">
        <v>8</v>
      </c>
      <c r="K10" s="920">
        <v>9</v>
      </c>
      <c r="L10" s="920">
        <v>10</v>
      </c>
      <c r="M10" s="920">
        <v>11</v>
      </c>
      <c r="N10" s="920">
        <v>12</v>
      </c>
      <c r="O10" s="920">
        <v>13</v>
      </c>
      <c r="P10" s="920">
        <v>14</v>
      </c>
      <c r="Q10" s="920">
        <v>15</v>
      </c>
      <c r="R10" s="920">
        <v>16</v>
      </c>
      <c r="S10" s="920">
        <v>17</v>
      </c>
    </row>
    <row r="11" spans="1:20" ht="18" customHeight="1">
      <c r="A11" s="1665" t="s">
        <v>37</v>
      </c>
      <c r="B11" s="1666"/>
      <c r="C11" s="974">
        <f aca="true" t="shared" si="0" ref="C11:R11">+C12+C22</f>
        <v>14125</v>
      </c>
      <c r="D11" s="974">
        <f t="shared" si="0"/>
        <v>4965</v>
      </c>
      <c r="E11" s="974">
        <f t="shared" si="0"/>
        <v>9160</v>
      </c>
      <c r="F11" s="974">
        <f t="shared" si="0"/>
        <v>171</v>
      </c>
      <c r="G11" s="974">
        <f t="shared" si="0"/>
        <v>0</v>
      </c>
      <c r="H11" s="974">
        <f t="shared" si="0"/>
        <v>13954</v>
      </c>
      <c r="I11" s="974">
        <f t="shared" si="0"/>
        <v>12705</v>
      </c>
      <c r="J11" s="974">
        <f t="shared" si="0"/>
        <v>6807</v>
      </c>
      <c r="K11" s="974">
        <f t="shared" si="0"/>
        <v>145</v>
      </c>
      <c r="L11" s="974">
        <f t="shared" si="0"/>
        <v>5277</v>
      </c>
      <c r="M11" s="974">
        <f t="shared" si="0"/>
        <v>248</v>
      </c>
      <c r="N11" s="974">
        <f t="shared" si="0"/>
        <v>5</v>
      </c>
      <c r="O11" s="974">
        <f t="shared" si="0"/>
        <v>0</v>
      </c>
      <c r="P11" s="974">
        <f t="shared" si="0"/>
        <v>223</v>
      </c>
      <c r="Q11" s="974">
        <f t="shared" si="0"/>
        <v>1249</v>
      </c>
      <c r="R11" s="974">
        <f t="shared" si="0"/>
        <v>7002</v>
      </c>
      <c r="S11" s="975">
        <f aca="true" t="shared" si="1" ref="S11:S74">(((J11+K11))/I11)*100</f>
        <v>54.718614718614724</v>
      </c>
      <c r="T11" s="1089">
        <f>+C11-(F11+G11+H11)</f>
        <v>0</v>
      </c>
    </row>
    <row r="12" spans="1:20" ht="18" customHeight="1">
      <c r="A12" s="976" t="s">
        <v>0</v>
      </c>
      <c r="B12" s="977" t="s">
        <v>226</v>
      </c>
      <c r="C12" s="974">
        <f aca="true" t="shared" si="2" ref="C12:R12">SUM(C13:C21)</f>
        <v>363</v>
      </c>
      <c r="D12" s="974">
        <f t="shared" si="2"/>
        <v>202</v>
      </c>
      <c r="E12" s="974">
        <f t="shared" si="2"/>
        <v>161</v>
      </c>
      <c r="F12" s="974">
        <f t="shared" si="2"/>
        <v>4</v>
      </c>
      <c r="G12" s="974">
        <f t="shared" si="2"/>
        <v>0</v>
      </c>
      <c r="H12" s="974">
        <f t="shared" si="2"/>
        <v>359</v>
      </c>
      <c r="I12" s="974">
        <f t="shared" si="2"/>
        <v>314</v>
      </c>
      <c r="J12" s="974">
        <f t="shared" si="2"/>
        <v>136</v>
      </c>
      <c r="K12" s="974">
        <f t="shared" si="2"/>
        <v>4</v>
      </c>
      <c r="L12" s="974">
        <f t="shared" si="2"/>
        <v>138</v>
      </c>
      <c r="M12" s="974">
        <f t="shared" si="2"/>
        <v>12</v>
      </c>
      <c r="N12" s="974">
        <f t="shared" si="2"/>
        <v>1</v>
      </c>
      <c r="O12" s="974">
        <f t="shared" si="2"/>
        <v>0</v>
      </c>
      <c r="P12" s="974">
        <f t="shared" si="2"/>
        <v>23</v>
      </c>
      <c r="Q12" s="974">
        <f t="shared" si="2"/>
        <v>45</v>
      </c>
      <c r="R12" s="974">
        <f t="shared" si="2"/>
        <v>219</v>
      </c>
      <c r="S12" s="975">
        <f t="shared" si="1"/>
        <v>44.5859872611465</v>
      </c>
      <c r="T12" s="1089">
        <f aca="true" t="shared" si="3" ref="T12:T75">+C12-(F12+G12+H12)</f>
        <v>0</v>
      </c>
    </row>
    <row r="13" spans="1:20" ht="18" customHeight="1">
      <c r="A13" s="701" t="s">
        <v>52</v>
      </c>
      <c r="B13" s="978" t="s">
        <v>666</v>
      </c>
      <c r="C13" s="974">
        <f aca="true" t="shared" si="4" ref="C13:C30">+D13+E13</f>
        <v>7</v>
      </c>
      <c r="D13" s="979">
        <v>0</v>
      </c>
      <c r="E13" s="979">
        <v>7</v>
      </c>
      <c r="F13" s="979"/>
      <c r="G13" s="979"/>
      <c r="H13" s="974">
        <f aca="true" t="shared" si="5" ref="H13:H30">SUM(I13,Q13)</f>
        <v>7</v>
      </c>
      <c r="I13" s="974">
        <f aca="true" t="shared" si="6" ref="I13:I30">SUM(J13:P13)</f>
        <v>7</v>
      </c>
      <c r="J13" s="979">
        <v>6</v>
      </c>
      <c r="K13" s="979">
        <v>1</v>
      </c>
      <c r="L13" s="979"/>
      <c r="M13" s="979"/>
      <c r="N13" s="979"/>
      <c r="O13" s="979"/>
      <c r="P13" s="979"/>
      <c r="Q13" s="979"/>
      <c r="R13" s="980">
        <f aca="true" t="shared" si="7" ref="R13:R21">SUM(L13:Q13)</f>
        <v>0</v>
      </c>
      <c r="S13" s="981">
        <f t="shared" si="1"/>
        <v>100</v>
      </c>
      <c r="T13" s="1089">
        <f t="shared" si="3"/>
        <v>0</v>
      </c>
    </row>
    <row r="14" spans="1:20" ht="18" customHeight="1">
      <c r="A14" s="701" t="s">
        <v>53</v>
      </c>
      <c r="B14" s="978" t="s">
        <v>781</v>
      </c>
      <c r="C14" s="974">
        <f t="shared" si="4"/>
        <v>3</v>
      </c>
      <c r="D14" s="979">
        <v>0</v>
      </c>
      <c r="E14" s="979">
        <v>3</v>
      </c>
      <c r="F14" s="979"/>
      <c r="G14" s="979"/>
      <c r="H14" s="974">
        <f t="shared" si="5"/>
        <v>3</v>
      </c>
      <c r="I14" s="974">
        <f t="shared" si="6"/>
        <v>3</v>
      </c>
      <c r="J14" s="979">
        <v>3</v>
      </c>
      <c r="K14" s="979"/>
      <c r="L14" s="979"/>
      <c r="M14" s="979"/>
      <c r="N14" s="979"/>
      <c r="O14" s="979"/>
      <c r="P14" s="979"/>
      <c r="Q14" s="979"/>
      <c r="R14" s="980">
        <f t="shared" si="7"/>
        <v>0</v>
      </c>
      <c r="S14" s="981">
        <f t="shared" si="1"/>
        <v>100</v>
      </c>
      <c r="T14" s="1089">
        <f t="shared" si="3"/>
        <v>0</v>
      </c>
    </row>
    <row r="15" spans="1:20" ht="18" customHeight="1">
      <c r="A15" s="701" t="s">
        <v>58</v>
      </c>
      <c r="B15" s="978" t="s">
        <v>780</v>
      </c>
      <c r="C15" s="974">
        <f t="shared" si="4"/>
        <v>31</v>
      </c>
      <c r="D15" s="974">
        <v>24</v>
      </c>
      <c r="E15" s="979">
        <v>7</v>
      </c>
      <c r="F15" s="979"/>
      <c r="G15" s="979"/>
      <c r="H15" s="974">
        <f t="shared" si="5"/>
        <v>31</v>
      </c>
      <c r="I15" s="974">
        <f t="shared" si="6"/>
        <v>30</v>
      </c>
      <c r="J15" s="979">
        <v>9</v>
      </c>
      <c r="K15" s="979">
        <v>0</v>
      </c>
      <c r="L15" s="979">
        <v>16</v>
      </c>
      <c r="M15" s="979">
        <v>0</v>
      </c>
      <c r="N15" s="979">
        <v>1</v>
      </c>
      <c r="O15" s="979"/>
      <c r="P15" s="979">
        <v>4</v>
      </c>
      <c r="Q15" s="979">
        <v>1</v>
      </c>
      <c r="R15" s="980">
        <f t="shared" si="7"/>
        <v>22</v>
      </c>
      <c r="S15" s="981">
        <f t="shared" si="1"/>
        <v>30</v>
      </c>
      <c r="T15" s="1089">
        <f t="shared" si="3"/>
        <v>0</v>
      </c>
    </row>
    <row r="16" spans="1:20" ht="18" customHeight="1">
      <c r="A16" s="701" t="s">
        <v>73</v>
      </c>
      <c r="B16" s="978" t="s">
        <v>779</v>
      </c>
      <c r="C16" s="974">
        <f t="shared" si="4"/>
        <v>64</v>
      </c>
      <c r="D16" s="974">
        <v>54</v>
      </c>
      <c r="E16" s="979">
        <v>10</v>
      </c>
      <c r="F16" s="979">
        <v>2</v>
      </c>
      <c r="G16" s="979"/>
      <c r="H16" s="974">
        <f t="shared" si="5"/>
        <v>62</v>
      </c>
      <c r="I16" s="974">
        <f t="shared" si="6"/>
        <v>55</v>
      </c>
      <c r="J16" s="979">
        <v>10</v>
      </c>
      <c r="K16" s="979"/>
      <c r="L16" s="979">
        <v>37</v>
      </c>
      <c r="M16" s="979">
        <v>8</v>
      </c>
      <c r="N16" s="979"/>
      <c r="O16" s="979"/>
      <c r="P16" s="979"/>
      <c r="Q16" s="979">
        <v>7</v>
      </c>
      <c r="R16" s="980">
        <v>52</v>
      </c>
      <c r="S16" s="981">
        <f t="shared" si="1"/>
        <v>18.181818181818183</v>
      </c>
      <c r="T16" s="1089">
        <f t="shared" si="3"/>
        <v>0</v>
      </c>
    </row>
    <row r="17" spans="1:20" ht="18" customHeight="1">
      <c r="A17" s="701" t="s">
        <v>74</v>
      </c>
      <c r="B17" s="775" t="s">
        <v>778</v>
      </c>
      <c r="C17" s="974">
        <f t="shared" si="4"/>
        <v>57</v>
      </c>
      <c r="D17" s="979">
        <v>27</v>
      </c>
      <c r="E17" s="979">
        <v>30</v>
      </c>
      <c r="F17" s="979"/>
      <c r="G17" s="979"/>
      <c r="H17" s="974">
        <f t="shared" si="5"/>
        <v>57</v>
      </c>
      <c r="I17" s="974">
        <f t="shared" si="6"/>
        <v>47</v>
      </c>
      <c r="J17" s="979">
        <v>24</v>
      </c>
      <c r="K17" s="979"/>
      <c r="L17" s="979">
        <v>21</v>
      </c>
      <c r="M17" s="979"/>
      <c r="N17" s="979"/>
      <c r="O17" s="979"/>
      <c r="P17" s="979">
        <v>2</v>
      </c>
      <c r="Q17" s="979">
        <v>10</v>
      </c>
      <c r="R17" s="980">
        <f t="shared" si="7"/>
        <v>33</v>
      </c>
      <c r="S17" s="981">
        <f t="shared" si="1"/>
        <v>51.06382978723404</v>
      </c>
      <c r="T17" s="1089">
        <f t="shared" si="3"/>
        <v>0</v>
      </c>
    </row>
    <row r="18" spans="1:20" ht="18" customHeight="1">
      <c r="A18" s="701" t="s">
        <v>75</v>
      </c>
      <c r="B18" s="978" t="s">
        <v>777</v>
      </c>
      <c r="C18" s="974">
        <f t="shared" si="4"/>
        <v>40</v>
      </c>
      <c r="D18" s="979">
        <v>16</v>
      </c>
      <c r="E18" s="979">
        <v>24</v>
      </c>
      <c r="F18" s="979"/>
      <c r="G18" s="979"/>
      <c r="H18" s="974">
        <f t="shared" si="5"/>
        <v>40</v>
      </c>
      <c r="I18" s="974">
        <f t="shared" si="6"/>
        <v>37</v>
      </c>
      <c r="J18" s="979">
        <v>23</v>
      </c>
      <c r="K18" s="979"/>
      <c r="L18" s="979">
        <v>13</v>
      </c>
      <c r="M18" s="979">
        <v>1</v>
      </c>
      <c r="N18" s="979"/>
      <c r="O18" s="979"/>
      <c r="P18" s="979"/>
      <c r="Q18" s="979">
        <v>3</v>
      </c>
      <c r="R18" s="980">
        <f t="shared" si="7"/>
        <v>17</v>
      </c>
      <c r="S18" s="981">
        <f t="shared" si="1"/>
        <v>62.16216216216216</v>
      </c>
      <c r="T18" s="1089">
        <f t="shared" si="3"/>
        <v>0</v>
      </c>
    </row>
    <row r="19" spans="1:20" ht="18" customHeight="1">
      <c r="A19" s="701" t="s">
        <v>76</v>
      </c>
      <c r="B19" s="978" t="s">
        <v>776</v>
      </c>
      <c r="C19" s="974">
        <f t="shared" si="4"/>
        <v>65</v>
      </c>
      <c r="D19" s="979">
        <v>23</v>
      </c>
      <c r="E19" s="979">
        <v>42</v>
      </c>
      <c r="F19" s="979">
        <v>2</v>
      </c>
      <c r="G19" s="979"/>
      <c r="H19" s="974">
        <f t="shared" si="5"/>
        <v>63</v>
      </c>
      <c r="I19" s="974">
        <f t="shared" si="6"/>
        <v>60</v>
      </c>
      <c r="J19" s="979">
        <v>23</v>
      </c>
      <c r="K19" s="979">
        <v>1</v>
      </c>
      <c r="L19" s="979">
        <v>35</v>
      </c>
      <c r="M19" s="979">
        <v>1</v>
      </c>
      <c r="N19" s="979"/>
      <c r="O19" s="979"/>
      <c r="P19" s="979"/>
      <c r="Q19" s="979">
        <v>3</v>
      </c>
      <c r="R19" s="980">
        <f t="shared" si="7"/>
        <v>39</v>
      </c>
      <c r="S19" s="981">
        <f t="shared" si="1"/>
        <v>40</v>
      </c>
      <c r="T19" s="1089">
        <f t="shared" si="3"/>
        <v>0</v>
      </c>
    </row>
    <row r="20" spans="1:20" ht="18" customHeight="1">
      <c r="A20" s="701" t="s">
        <v>77</v>
      </c>
      <c r="B20" s="978" t="s">
        <v>775</v>
      </c>
      <c r="C20" s="974">
        <f t="shared" si="4"/>
        <v>58</v>
      </c>
      <c r="D20" s="979">
        <v>36</v>
      </c>
      <c r="E20" s="979">
        <v>22</v>
      </c>
      <c r="F20" s="979">
        <v>0</v>
      </c>
      <c r="G20" s="979"/>
      <c r="H20" s="974">
        <f t="shared" si="5"/>
        <v>58</v>
      </c>
      <c r="I20" s="974">
        <f t="shared" si="6"/>
        <v>46</v>
      </c>
      <c r="J20" s="979">
        <v>27</v>
      </c>
      <c r="K20" s="979">
        <v>1</v>
      </c>
      <c r="L20" s="979">
        <v>7</v>
      </c>
      <c r="M20" s="979">
        <v>1</v>
      </c>
      <c r="N20" s="979"/>
      <c r="O20" s="979"/>
      <c r="P20" s="979">
        <v>10</v>
      </c>
      <c r="Q20" s="979">
        <v>12</v>
      </c>
      <c r="R20" s="980">
        <f t="shared" si="7"/>
        <v>30</v>
      </c>
      <c r="S20" s="981">
        <f t="shared" si="1"/>
        <v>60.86956521739131</v>
      </c>
      <c r="T20" s="1089">
        <f t="shared" si="3"/>
        <v>0</v>
      </c>
    </row>
    <row r="21" spans="1:20" ht="18" customHeight="1">
      <c r="A21" s="701" t="s">
        <v>78</v>
      </c>
      <c r="B21" s="978" t="s">
        <v>774</v>
      </c>
      <c r="C21" s="974">
        <f t="shared" si="4"/>
        <v>38</v>
      </c>
      <c r="D21" s="979">
        <v>22</v>
      </c>
      <c r="E21" s="979">
        <v>16</v>
      </c>
      <c r="F21" s="979"/>
      <c r="G21" s="979"/>
      <c r="H21" s="974">
        <f t="shared" si="5"/>
        <v>38</v>
      </c>
      <c r="I21" s="974">
        <f t="shared" si="6"/>
        <v>29</v>
      </c>
      <c r="J21" s="979">
        <v>11</v>
      </c>
      <c r="K21" s="979">
        <v>1</v>
      </c>
      <c r="L21" s="979">
        <v>9</v>
      </c>
      <c r="M21" s="979">
        <v>1</v>
      </c>
      <c r="N21" s="979"/>
      <c r="O21" s="979"/>
      <c r="P21" s="979">
        <v>7</v>
      </c>
      <c r="Q21" s="979">
        <v>9</v>
      </c>
      <c r="R21" s="980">
        <f t="shared" si="7"/>
        <v>26</v>
      </c>
      <c r="S21" s="981">
        <f t="shared" si="1"/>
        <v>41.37931034482759</v>
      </c>
      <c r="T21" s="1089">
        <f t="shared" si="3"/>
        <v>0</v>
      </c>
    </row>
    <row r="22" spans="1:20" ht="18" customHeight="1">
      <c r="A22" s="976" t="s">
        <v>1</v>
      </c>
      <c r="B22" s="977" t="s">
        <v>19</v>
      </c>
      <c r="C22" s="974">
        <f t="shared" si="4"/>
        <v>13762</v>
      </c>
      <c r="D22" s="974">
        <f>SUM(D23,D31,D37,D42,D47,D53,D59,D65,D71)</f>
        <v>4763</v>
      </c>
      <c r="E22" s="974">
        <f>SUM(E23,E31,E37,E42,E47,E53,E59,E65,E71)</f>
        <v>8999</v>
      </c>
      <c r="F22" s="974">
        <f>SUM(F23,F31,F37,F42,F47,F53,F59,F65,F71)</f>
        <v>167</v>
      </c>
      <c r="G22" s="974">
        <f>SUM(G23,G31,G37,G42,G47,G53,G59,G65,G71)</f>
        <v>0</v>
      </c>
      <c r="H22" s="974">
        <f t="shared" si="5"/>
        <v>13595</v>
      </c>
      <c r="I22" s="974">
        <f t="shared" si="6"/>
        <v>12391</v>
      </c>
      <c r="J22" s="974">
        <f aca="true" t="shared" si="8" ref="J22:R22">SUM(J23,J31,J37,J42,J47,J53,J59,J65,J71)</f>
        <v>6671</v>
      </c>
      <c r="K22" s="974">
        <f t="shared" si="8"/>
        <v>141</v>
      </c>
      <c r="L22" s="974">
        <f t="shared" si="8"/>
        <v>5139</v>
      </c>
      <c r="M22" s="974">
        <f t="shared" si="8"/>
        <v>236</v>
      </c>
      <c r="N22" s="974">
        <f t="shared" si="8"/>
        <v>4</v>
      </c>
      <c r="O22" s="974">
        <f t="shared" si="8"/>
        <v>0</v>
      </c>
      <c r="P22" s="974">
        <f t="shared" si="8"/>
        <v>200</v>
      </c>
      <c r="Q22" s="974">
        <f t="shared" si="8"/>
        <v>1204</v>
      </c>
      <c r="R22" s="974">
        <f t="shared" si="8"/>
        <v>6783</v>
      </c>
      <c r="S22" s="975">
        <f t="shared" si="1"/>
        <v>54.97538536034219</v>
      </c>
      <c r="T22" s="1089">
        <f t="shared" si="3"/>
        <v>0</v>
      </c>
    </row>
    <row r="23" spans="1:20" ht="18" customHeight="1">
      <c r="A23" s="976" t="s">
        <v>52</v>
      </c>
      <c r="B23" s="977" t="s">
        <v>773</v>
      </c>
      <c r="C23" s="974">
        <f t="shared" si="4"/>
        <v>1803</v>
      </c>
      <c r="D23" s="974">
        <f>SUM(D24:D30)</f>
        <v>760</v>
      </c>
      <c r="E23" s="974">
        <f>SUM(E24:E30)</f>
        <v>1043</v>
      </c>
      <c r="F23" s="974">
        <f>SUM(F24:F30)</f>
        <v>29</v>
      </c>
      <c r="G23" s="974">
        <f>SUM(G24:G30)</f>
        <v>0</v>
      </c>
      <c r="H23" s="974">
        <f t="shared" si="5"/>
        <v>1774</v>
      </c>
      <c r="I23" s="974">
        <f t="shared" si="6"/>
        <v>1563</v>
      </c>
      <c r="J23" s="974">
        <f aca="true" t="shared" si="9" ref="J23:Q23">SUM(J24:J30)</f>
        <v>796</v>
      </c>
      <c r="K23" s="974">
        <f t="shared" si="9"/>
        <v>9</v>
      </c>
      <c r="L23" s="974">
        <f t="shared" si="9"/>
        <v>666</v>
      </c>
      <c r="M23" s="974">
        <f t="shared" si="9"/>
        <v>33</v>
      </c>
      <c r="N23" s="974">
        <f t="shared" si="9"/>
        <v>0</v>
      </c>
      <c r="O23" s="974">
        <f t="shared" si="9"/>
        <v>0</v>
      </c>
      <c r="P23" s="974">
        <f t="shared" si="9"/>
        <v>59</v>
      </c>
      <c r="Q23" s="974">
        <f t="shared" si="9"/>
        <v>211</v>
      </c>
      <c r="R23" s="980">
        <f aca="true" t="shared" si="10" ref="R23:R31">SUM(L23:Q23)</f>
        <v>969</v>
      </c>
      <c r="S23" s="975">
        <f t="shared" si="1"/>
        <v>51.50351887396033</v>
      </c>
      <c r="T23" s="1089">
        <f t="shared" si="3"/>
        <v>0</v>
      </c>
    </row>
    <row r="24" spans="1:20" ht="18" customHeight="1">
      <c r="A24" s="701" t="s">
        <v>54</v>
      </c>
      <c r="B24" s="978" t="s">
        <v>772</v>
      </c>
      <c r="C24" s="974">
        <f t="shared" si="4"/>
        <v>135</v>
      </c>
      <c r="D24" s="979">
        <v>7</v>
      </c>
      <c r="E24" s="982">
        <v>128</v>
      </c>
      <c r="F24" s="982">
        <v>2</v>
      </c>
      <c r="G24" s="979">
        <v>0</v>
      </c>
      <c r="H24" s="974">
        <f t="shared" si="5"/>
        <v>133</v>
      </c>
      <c r="I24" s="974">
        <f t="shared" si="6"/>
        <v>125</v>
      </c>
      <c r="J24" s="982">
        <v>108</v>
      </c>
      <c r="K24" s="982"/>
      <c r="L24" s="982">
        <v>17</v>
      </c>
      <c r="M24" s="982">
        <v>0</v>
      </c>
      <c r="N24" s="982"/>
      <c r="O24" s="982"/>
      <c r="P24" s="983">
        <v>0</v>
      </c>
      <c r="Q24" s="984">
        <v>8</v>
      </c>
      <c r="R24" s="980">
        <f t="shared" si="10"/>
        <v>25</v>
      </c>
      <c r="S24" s="981">
        <f t="shared" si="1"/>
        <v>86.4</v>
      </c>
      <c r="T24" s="1089">
        <f t="shared" si="3"/>
        <v>0</v>
      </c>
    </row>
    <row r="25" spans="1:20" ht="18" customHeight="1">
      <c r="A25" s="701" t="s">
        <v>55</v>
      </c>
      <c r="B25" s="978" t="s">
        <v>771</v>
      </c>
      <c r="C25" s="974">
        <f t="shared" si="4"/>
        <v>357</v>
      </c>
      <c r="D25" s="979">
        <v>177</v>
      </c>
      <c r="E25" s="982">
        <v>180</v>
      </c>
      <c r="F25" s="982">
        <v>5</v>
      </c>
      <c r="G25" s="979">
        <v>0</v>
      </c>
      <c r="H25" s="974">
        <f t="shared" si="5"/>
        <v>352</v>
      </c>
      <c r="I25" s="974">
        <f t="shared" si="6"/>
        <v>299</v>
      </c>
      <c r="J25" s="982">
        <v>130</v>
      </c>
      <c r="K25" s="982"/>
      <c r="L25" s="982">
        <v>129</v>
      </c>
      <c r="M25" s="982">
        <v>11</v>
      </c>
      <c r="N25" s="982"/>
      <c r="O25" s="982"/>
      <c r="P25" s="983">
        <v>29</v>
      </c>
      <c r="Q25" s="984">
        <v>53</v>
      </c>
      <c r="R25" s="980">
        <f t="shared" si="10"/>
        <v>222</v>
      </c>
      <c r="S25" s="981">
        <f t="shared" si="1"/>
        <v>43.47826086956522</v>
      </c>
      <c r="T25" s="1089">
        <f t="shared" si="3"/>
        <v>0</v>
      </c>
    </row>
    <row r="26" spans="1:20" ht="18" customHeight="1">
      <c r="A26" s="701" t="s">
        <v>141</v>
      </c>
      <c r="B26" s="978" t="s">
        <v>770</v>
      </c>
      <c r="C26" s="974">
        <f t="shared" si="4"/>
        <v>214</v>
      </c>
      <c r="D26" s="979">
        <v>107</v>
      </c>
      <c r="E26" s="982">
        <v>107</v>
      </c>
      <c r="F26" s="982"/>
      <c r="G26" s="979">
        <v>0</v>
      </c>
      <c r="H26" s="974">
        <f t="shared" si="5"/>
        <v>214</v>
      </c>
      <c r="I26" s="974">
        <f t="shared" si="6"/>
        <v>190</v>
      </c>
      <c r="J26" s="982">
        <v>103</v>
      </c>
      <c r="K26" s="982">
        <v>4</v>
      </c>
      <c r="L26" s="982">
        <v>75</v>
      </c>
      <c r="M26" s="982">
        <v>8</v>
      </c>
      <c r="N26" s="982"/>
      <c r="O26" s="982"/>
      <c r="P26" s="983">
        <v>0</v>
      </c>
      <c r="Q26" s="984">
        <v>24</v>
      </c>
      <c r="R26" s="980">
        <f t="shared" si="10"/>
        <v>107</v>
      </c>
      <c r="S26" s="981">
        <f t="shared" si="1"/>
        <v>56.315789473684205</v>
      </c>
      <c r="T26" s="1089">
        <f t="shared" si="3"/>
        <v>0</v>
      </c>
    </row>
    <row r="27" spans="1:20" ht="18" customHeight="1">
      <c r="A27" s="701" t="s">
        <v>143</v>
      </c>
      <c r="B27" s="978" t="s">
        <v>769</v>
      </c>
      <c r="C27" s="974">
        <f t="shared" si="4"/>
        <v>306</v>
      </c>
      <c r="D27" s="979">
        <v>131</v>
      </c>
      <c r="E27" s="982">
        <v>175</v>
      </c>
      <c r="F27" s="982"/>
      <c r="G27" s="979">
        <v>0</v>
      </c>
      <c r="H27" s="974">
        <f t="shared" si="5"/>
        <v>306</v>
      </c>
      <c r="I27" s="974">
        <f t="shared" si="6"/>
        <v>269</v>
      </c>
      <c r="J27" s="982">
        <v>116</v>
      </c>
      <c r="K27" s="982">
        <v>3</v>
      </c>
      <c r="L27" s="982">
        <v>123</v>
      </c>
      <c r="M27" s="982">
        <v>1</v>
      </c>
      <c r="N27" s="982"/>
      <c r="O27" s="982"/>
      <c r="P27" s="983">
        <v>26</v>
      </c>
      <c r="Q27" s="984">
        <v>37</v>
      </c>
      <c r="R27" s="980">
        <f t="shared" si="10"/>
        <v>187</v>
      </c>
      <c r="S27" s="981">
        <f t="shared" si="1"/>
        <v>44.237918215613384</v>
      </c>
      <c r="T27" s="1089">
        <f t="shared" si="3"/>
        <v>0</v>
      </c>
    </row>
    <row r="28" spans="1:20" ht="18" customHeight="1">
      <c r="A28" s="701" t="s">
        <v>145</v>
      </c>
      <c r="B28" s="978" t="s">
        <v>768</v>
      </c>
      <c r="C28" s="974">
        <f t="shared" si="4"/>
        <v>245</v>
      </c>
      <c r="D28" s="979">
        <v>118</v>
      </c>
      <c r="E28" s="982">
        <f>98+29</f>
        <v>127</v>
      </c>
      <c r="F28" s="982">
        <v>2</v>
      </c>
      <c r="G28" s="979">
        <v>0</v>
      </c>
      <c r="H28" s="974">
        <f t="shared" si="5"/>
        <v>243</v>
      </c>
      <c r="I28" s="974">
        <f t="shared" si="6"/>
        <v>201</v>
      </c>
      <c r="J28" s="982">
        <v>93</v>
      </c>
      <c r="K28" s="982">
        <v>2</v>
      </c>
      <c r="L28" s="982">
        <v>97</v>
      </c>
      <c r="M28" s="982">
        <v>7</v>
      </c>
      <c r="N28" s="982"/>
      <c r="O28" s="982"/>
      <c r="P28" s="983">
        <v>2</v>
      </c>
      <c r="Q28" s="984">
        <v>42</v>
      </c>
      <c r="R28" s="980">
        <f t="shared" si="10"/>
        <v>148</v>
      </c>
      <c r="S28" s="981">
        <f t="shared" si="1"/>
        <v>47.2636815920398</v>
      </c>
      <c r="T28" s="1089">
        <f t="shared" si="3"/>
        <v>0</v>
      </c>
    </row>
    <row r="29" spans="1:20" ht="18" customHeight="1">
      <c r="A29" s="701" t="s">
        <v>147</v>
      </c>
      <c r="B29" s="978" t="s">
        <v>767</v>
      </c>
      <c r="C29" s="974">
        <f t="shared" si="4"/>
        <v>367</v>
      </c>
      <c r="D29" s="979">
        <v>131</v>
      </c>
      <c r="E29" s="985">
        <v>236</v>
      </c>
      <c r="F29" s="985">
        <v>5</v>
      </c>
      <c r="G29" s="979">
        <v>0</v>
      </c>
      <c r="H29" s="974">
        <f t="shared" si="5"/>
        <v>362</v>
      </c>
      <c r="I29" s="974">
        <f t="shared" si="6"/>
        <v>331</v>
      </c>
      <c r="J29" s="985">
        <v>175</v>
      </c>
      <c r="K29" s="985"/>
      <c r="L29" s="985">
        <v>153</v>
      </c>
      <c r="M29" s="985">
        <v>3</v>
      </c>
      <c r="N29" s="985"/>
      <c r="O29" s="985"/>
      <c r="P29" s="986">
        <v>0</v>
      </c>
      <c r="Q29" s="987">
        <v>31</v>
      </c>
      <c r="R29" s="980">
        <f t="shared" si="10"/>
        <v>187</v>
      </c>
      <c r="S29" s="981">
        <f t="shared" si="1"/>
        <v>52.87009063444109</v>
      </c>
      <c r="T29" s="1089">
        <f t="shared" si="3"/>
        <v>0</v>
      </c>
    </row>
    <row r="30" spans="1:20" ht="18" customHeight="1">
      <c r="A30" s="701" t="s">
        <v>149</v>
      </c>
      <c r="B30" s="978" t="s">
        <v>766</v>
      </c>
      <c r="C30" s="974">
        <f t="shared" si="4"/>
        <v>179</v>
      </c>
      <c r="D30" s="979">
        <v>89</v>
      </c>
      <c r="E30" s="982">
        <v>90</v>
      </c>
      <c r="F30" s="982">
        <v>15</v>
      </c>
      <c r="G30" s="979">
        <v>0</v>
      </c>
      <c r="H30" s="974">
        <f t="shared" si="5"/>
        <v>164</v>
      </c>
      <c r="I30" s="974">
        <f t="shared" si="6"/>
        <v>148</v>
      </c>
      <c r="J30" s="982">
        <v>71</v>
      </c>
      <c r="K30" s="982"/>
      <c r="L30" s="982">
        <v>72</v>
      </c>
      <c r="M30" s="982">
        <v>3</v>
      </c>
      <c r="N30" s="982"/>
      <c r="O30" s="982"/>
      <c r="P30" s="983">
        <v>2</v>
      </c>
      <c r="Q30" s="984">
        <v>16</v>
      </c>
      <c r="R30" s="980">
        <f t="shared" si="10"/>
        <v>93</v>
      </c>
      <c r="S30" s="981">
        <f t="shared" si="1"/>
        <v>47.97297297297297</v>
      </c>
      <c r="T30" s="1089">
        <f t="shared" si="3"/>
        <v>0</v>
      </c>
    </row>
    <row r="31" spans="1:20" ht="18" customHeight="1">
      <c r="A31" s="976" t="s">
        <v>53</v>
      </c>
      <c r="B31" s="988" t="s">
        <v>765</v>
      </c>
      <c r="C31" s="974">
        <f>C32+C33+C34+C35+C36</f>
        <v>1205</v>
      </c>
      <c r="D31" s="974">
        <f>D32+D33+D34+D35+D36</f>
        <v>491</v>
      </c>
      <c r="E31" s="974">
        <f>E32+E33+E34+E35+E36</f>
        <v>714</v>
      </c>
      <c r="F31" s="974">
        <f>F32+F33+F34+F35+F36</f>
        <v>24</v>
      </c>
      <c r="G31" s="974">
        <f>G32+G33+G34+G35+G36</f>
        <v>0</v>
      </c>
      <c r="H31" s="974">
        <f aca="true" t="shared" si="11" ref="H31:H36">I31+Q31</f>
        <v>1181</v>
      </c>
      <c r="I31" s="974">
        <f aca="true" t="shared" si="12" ref="I31:Q31">I32+I33+I34+I35+I36</f>
        <v>1114</v>
      </c>
      <c r="J31" s="974">
        <f t="shared" si="12"/>
        <v>440</v>
      </c>
      <c r="K31" s="974">
        <f t="shared" si="12"/>
        <v>13</v>
      </c>
      <c r="L31" s="974">
        <f t="shared" si="12"/>
        <v>545</v>
      </c>
      <c r="M31" s="974">
        <f t="shared" si="12"/>
        <v>33</v>
      </c>
      <c r="N31" s="974">
        <f t="shared" si="12"/>
        <v>1</v>
      </c>
      <c r="O31" s="974">
        <f t="shared" si="12"/>
        <v>0</v>
      </c>
      <c r="P31" s="974">
        <f t="shared" si="12"/>
        <v>82</v>
      </c>
      <c r="Q31" s="974">
        <f t="shared" si="12"/>
        <v>67</v>
      </c>
      <c r="R31" s="980">
        <f t="shared" si="10"/>
        <v>728</v>
      </c>
      <c r="S31" s="975">
        <f t="shared" si="1"/>
        <v>40.66427289048474</v>
      </c>
      <c r="T31" s="1089">
        <f t="shared" si="3"/>
        <v>0</v>
      </c>
    </row>
    <row r="32" spans="1:20" ht="18" customHeight="1">
      <c r="A32" s="701" t="s">
        <v>56</v>
      </c>
      <c r="B32" s="978" t="s">
        <v>764</v>
      </c>
      <c r="C32" s="974">
        <f>+D32+E32</f>
        <v>42</v>
      </c>
      <c r="D32" s="979">
        <v>22</v>
      </c>
      <c r="E32" s="989" t="s">
        <v>756</v>
      </c>
      <c r="F32" s="989" t="s">
        <v>52</v>
      </c>
      <c r="G32" s="990">
        <v>0</v>
      </c>
      <c r="H32" s="979">
        <f t="shared" si="11"/>
        <v>41</v>
      </c>
      <c r="I32" s="979">
        <f>J32+K32+L32+M32+N32+O32+P32</f>
        <v>37</v>
      </c>
      <c r="J32" s="989" t="s">
        <v>807</v>
      </c>
      <c r="K32" s="989" t="s">
        <v>808</v>
      </c>
      <c r="L32" s="989" t="s">
        <v>104</v>
      </c>
      <c r="M32" s="991"/>
      <c r="N32" s="991"/>
      <c r="O32" s="991"/>
      <c r="P32" s="992" t="s">
        <v>74</v>
      </c>
      <c r="Q32" s="796" t="s">
        <v>73</v>
      </c>
      <c r="R32" s="993">
        <f>+Q32+P32+O32+N32+M32+L32</f>
        <v>22</v>
      </c>
      <c r="S32" s="981">
        <f t="shared" si="1"/>
        <v>51.35135135135135</v>
      </c>
      <c r="T32" s="1089">
        <f t="shared" si="3"/>
        <v>0</v>
      </c>
    </row>
    <row r="33" spans="1:20" ht="18" customHeight="1">
      <c r="A33" s="701" t="s">
        <v>57</v>
      </c>
      <c r="B33" s="978" t="s">
        <v>763</v>
      </c>
      <c r="C33" s="974">
        <f>+D33+E33</f>
        <v>349</v>
      </c>
      <c r="D33" s="979">
        <v>172</v>
      </c>
      <c r="E33" s="989" t="s">
        <v>809</v>
      </c>
      <c r="F33" s="989" t="s">
        <v>58</v>
      </c>
      <c r="G33" s="990">
        <v>0</v>
      </c>
      <c r="H33" s="974">
        <f t="shared" si="11"/>
        <v>346</v>
      </c>
      <c r="I33" s="974">
        <f>J33+K33+L33+M33+N33+O33+P33</f>
        <v>338</v>
      </c>
      <c r="J33" s="989" t="s">
        <v>810</v>
      </c>
      <c r="K33" s="989" t="s">
        <v>73</v>
      </c>
      <c r="L33" s="989" t="s">
        <v>811</v>
      </c>
      <c r="M33" s="989" t="s">
        <v>812</v>
      </c>
      <c r="N33" s="991"/>
      <c r="O33" s="991"/>
      <c r="P33" s="992" t="s">
        <v>761</v>
      </c>
      <c r="Q33" s="796" t="s">
        <v>77</v>
      </c>
      <c r="R33" s="980">
        <f>+Q33+P33+O33+N33+M33+L33</f>
        <v>242</v>
      </c>
      <c r="S33" s="981">
        <f t="shared" si="1"/>
        <v>30.76923076923077</v>
      </c>
      <c r="T33" s="1089">
        <f t="shared" si="3"/>
        <v>0</v>
      </c>
    </row>
    <row r="34" spans="1:20" ht="18" customHeight="1">
      <c r="A34" s="701" t="s">
        <v>760</v>
      </c>
      <c r="B34" s="978" t="s">
        <v>759</v>
      </c>
      <c r="C34" s="974">
        <f>+D34+E34</f>
        <v>323</v>
      </c>
      <c r="D34" s="979">
        <v>173</v>
      </c>
      <c r="E34" s="989" t="s">
        <v>813</v>
      </c>
      <c r="F34" s="989" t="s">
        <v>53</v>
      </c>
      <c r="G34" s="990">
        <v>0</v>
      </c>
      <c r="H34" s="974">
        <f t="shared" si="11"/>
        <v>321</v>
      </c>
      <c r="I34" s="974">
        <f>J34+K34+L34+M34+N34+O34+P34</f>
        <v>291</v>
      </c>
      <c r="J34" s="989" t="s">
        <v>814</v>
      </c>
      <c r="K34" s="989" t="s">
        <v>53</v>
      </c>
      <c r="L34" s="989" t="s">
        <v>815</v>
      </c>
      <c r="M34" s="991"/>
      <c r="N34" s="991"/>
      <c r="O34" s="991"/>
      <c r="P34" s="991"/>
      <c r="Q34" s="796" t="s">
        <v>747</v>
      </c>
      <c r="R34" s="980">
        <f>+Q34+P34+O34+N34+M34+L34</f>
        <v>220</v>
      </c>
      <c r="S34" s="981">
        <f t="shared" si="1"/>
        <v>34.707903780068726</v>
      </c>
      <c r="T34" s="1089">
        <f t="shared" si="3"/>
        <v>0</v>
      </c>
    </row>
    <row r="35" spans="1:20" ht="18" customHeight="1">
      <c r="A35" s="701" t="s">
        <v>758</v>
      </c>
      <c r="B35" s="978" t="s">
        <v>757</v>
      </c>
      <c r="C35" s="974">
        <f>+D35+E35</f>
        <v>183</v>
      </c>
      <c r="D35" s="979">
        <v>48</v>
      </c>
      <c r="E35" s="989" t="s">
        <v>816</v>
      </c>
      <c r="F35" s="989" t="s">
        <v>76</v>
      </c>
      <c r="G35" s="990">
        <v>0</v>
      </c>
      <c r="H35" s="974">
        <f t="shared" si="11"/>
        <v>176</v>
      </c>
      <c r="I35" s="974">
        <f>J35+K35+L35+M35+N35+O35+P35</f>
        <v>167</v>
      </c>
      <c r="J35" s="989" t="s">
        <v>817</v>
      </c>
      <c r="K35" s="989" t="s">
        <v>73</v>
      </c>
      <c r="L35" s="989" t="s">
        <v>818</v>
      </c>
      <c r="M35" s="989" t="s">
        <v>52</v>
      </c>
      <c r="N35" s="991"/>
      <c r="O35" s="991"/>
      <c r="P35" s="992" t="s">
        <v>78</v>
      </c>
      <c r="Q35" s="796" t="s">
        <v>78</v>
      </c>
      <c r="R35" s="980">
        <f>+Q35+P35+O35+N35+M35+L35</f>
        <v>78</v>
      </c>
      <c r="S35" s="981">
        <f t="shared" si="1"/>
        <v>58.68263473053892</v>
      </c>
      <c r="T35" s="1089">
        <f t="shared" si="3"/>
        <v>0</v>
      </c>
    </row>
    <row r="36" spans="1:20" ht="18" customHeight="1">
      <c r="A36" s="701" t="s">
        <v>755</v>
      </c>
      <c r="B36" s="978" t="s">
        <v>754</v>
      </c>
      <c r="C36" s="974">
        <f>+D36+E36</f>
        <v>308</v>
      </c>
      <c r="D36" s="979">
        <v>76</v>
      </c>
      <c r="E36" s="989" t="s">
        <v>819</v>
      </c>
      <c r="F36" s="989" t="s">
        <v>102</v>
      </c>
      <c r="G36" s="990">
        <v>0</v>
      </c>
      <c r="H36" s="974">
        <f t="shared" si="11"/>
        <v>297</v>
      </c>
      <c r="I36" s="974">
        <f>J36+K36+L36+M36+N36+O36+P36</f>
        <v>281</v>
      </c>
      <c r="J36" s="989" t="s">
        <v>820</v>
      </c>
      <c r="K36" s="989" t="s">
        <v>58</v>
      </c>
      <c r="L36" s="989" t="s">
        <v>821</v>
      </c>
      <c r="M36" s="989" t="s">
        <v>52</v>
      </c>
      <c r="N36" s="989" t="s">
        <v>52</v>
      </c>
      <c r="O36" s="991"/>
      <c r="P36" s="992" t="s">
        <v>73</v>
      </c>
      <c r="Q36" s="796" t="s">
        <v>802</v>
      </c>
      <c r="R36" s="980">
        <f>+Q36+P36+O36+N36+M36+L36</f>
        <v>166</v>
      </c>
      <c r="S36" s="981">
        <f t="shared" si="1"/>
        <v>46.619217081850536</v>
      </c>
      <c r="T36" s="1089">
        <f t="shared" si="3"/>
        <v>0</v>
      </c>
    </row>
    <row r="37" spans="1:20" ht="18" customHeight="1">
      <c r="A37" s="976" t="s">
        <v>58</v>
      </c>
      <c r="B37" s="977" t="s">
        <v>753</v>
      </c>
      <c r="C37" s="974">
        <f>C38+C39+C40+C41</f>
        <v>1191</v>
      </c>
      <c r="D37" s="974">
        <f>D38+D39+D40+D41</f>
        <v>407</v>
      </c>
      <c r="E37" s="974">
        <f>E38+E39+E40+E41</f>
        <v>784</v>
      </c>
      <c r="F37" s="974">
        <f>F38+F39+F40+F41</f>
        <v>16</v>
      </c>
      <c r="G37" s="974">
        <f>G38+G39+G40+G41</f>
        <v>0</v>
      </c>
      <c r="H37" s="974">
        <f aca="true" t="shared" si="13" ref="H37:R37">+H38+H39+H40+H41</f>
        <v>1175</v>
      </c>
      <c r="I37" s="974">
        <f t="shared" si="13"/>
        <v>962</v>
      </c>
      <c r="J37" s="974">
        <f t="shared" si="13"/>
        <v>621</v>
      </c>
      <c r="K37" s="974">
        <f t="shared" si="13"/>
        <v>13</v>
      </c>
      <c r="L37" s="974">
        <f t="shared" si="13"/>
        <v>317</v>
      </c>
      <c r="M37" s="974">
        <f t="shared" si="13"/>
        <v>8</v>
      </c>
      <c r="N37" s="974">
        <f t="shared" si="13"/>
        <v>0</v>
      </c>
      <c r="O37" s="974">
        <f t="shared" si="13"/>
        <v>0</v>
      </c>
      <c r="P37" s="974">
        <f t="shared" si="13"/>
        <v>3</v>
      </c>
      <c r="Q37" s="974">
        <f t="shared" si="13"/>
        <v>213</v>
      </c>
      <c r="R37" s="974">
        <f t="shared" si="13"/>
        <v>541</v>
      </c>
      <c r="S37" s="975">
        <f t="shared" si="1"/>
        <v>65.9043659043659</v>
      </c>
      <c r="T37" s="1089">
        <f t="shared" si="3"/>
        <v>0</v>
      </c>
    </row>
    <row r="38" spans="1:20" ht="18" customHeight="1">
      <c r="A38" s="701" t="s">
        <v>160</v>
      </c>
      <c r="B38" s="978" t="s">
        <v>752</v>
      </c>
      <c r="C38" s="974">
        <f aca="true" t="shared" si="14" ref="C38:C75">+D38+E38</f>
        <v>193</v>
      </c>
      <c r="D38" s="979">
        <v>61</v>
      </c>
      <c r="E38" s="991">
        <v>132</v>
      </c>
      <c r="F38" s="982">
        <v>4</v>
      </c>
      <c r="G38" s="979"/>
      <c r="H38" s="974">
        <f>I38+Q38</f>
        <v>189</v>
      </c>
      <c r="I38" s="974">
        <f>J38+K38+L38+M38+N38+O38+P38</f>
        <v>167</v>
      </c>
      <c r="J38" s="991">
        <v>119</v>
      </c>
      <c r="K38" s="991">
        <v>7</v>
      </c>
      <c r="L38" s="991">
        <v>38</v>
      </c>
      <c r="M38" s="991">
        <v>3</v>
      </c>
      <c r="N38" s="991"/>
      <c r="O38" s="991"/>
      <c r="P38" s="994"/>
      <c r="Q38" s="995">
        <v>22</v>
      </c>
      <c r="R38" s="980">
        <f>+Q38+P38+O38+N38+M38+L38</f>
        <v>63</v>
      </c>
      <c r="S38" s="981">
        <f t="shared" si="1"/>
        <v>75.44910179640718</v>
      </c>
      <c r="T38" s="1089">
        <f t="shared" si="3"/>
        <v>0</v>
      </c>
    </row>
    <row r="39" spans="1:20" ht="18" customHeight="1">
      <c r="A39" s="701" t="s">
        <v>162</v>
      </c>
      <c r="B39" s="978" t="s">
        <v>751</v>
      </c>
      <c r="C39" s="974">
        <f t="shared" si="14"/>
        <v>252</v>
      </c>
      <c r="D39" s="979">
        <v>135</v>
      </c>
      <c r="E39" s="989" t="s">
        <v>822</v>
      </c>
      <c r="F39" s="989" t="s">
        <v>53</v>
      </c>
      <c r="G39" s="979"/>
      <c r="H39" s="974">
        <f>I39+Q39</f>
        <v>250</v>
      </c>
      <c r="I39" s="974">
        <f>J39+K39+L39+M39+N39+O39+P39</f>
        <v>221</v>
      </c>
      <c r="J39" s="989" t="s">
        <v>823</v>
      </c>
      <c r="K39" s="989" t="s">
        <v>53</v>
      </c>
      <c r="L39" s="989" t="s">
        <v>820</v>
      </c>
      <c r="M39" s="989"/>
      <c r="N39" s="989"/>
      <c r="O39" s="989"/>
      <c r="P39" s="992"/>
      <c r="Q39" s="796" t="s">
        <v>824</v>
      </c>
      <c r="R39" s="980">
        <f>+Q39+P39+O39+N39+M39+L39</f>
        <v>157</v>
      </c>
      <c r="S39" s="981">
        <f t="shared" si="1"/>
        <v>42.081447963800905</v>
      </c>
      <c r="T39" s="1089">
        <f t="shared" si="3"/>
        <v>0</v>
      </c>
    </row>
    <row r="40" spans="1:20" ht="18" customHeight="1">
      <c r="A40" s="701" t="s">
        <v>164</v>
      </c>
      <c r="B40" s="978" t="s">
        <v>750</v>
      </c>
      <c r="C40" s="974">
        <f t="shared" si="14"/>
        <v>494</v>
      </c>
      <c r="D40" s="979">
        <v>117</v>
      </c>
      <c r="E40" s="989" t="s">
        <v>825</v>
      </c>
      <c r="F40" s="989" t="s">
        <v>101</v>
      </c>
      <c r="G40" s="979"/>
      <c r="H40" s="974">
        <f>I40+Q40</f>
        <v>484</v>
      </c>
      <c r="I40" s="974">
        <f>J40+K40+L40+M40+N40+O40+P40</f>
        <v>354</v>
      </c>
      <c r="J40" s="989" t="s">
        <v>826</v>
      </c>
      <c r="K40" s="989" t="s">
        <v>58</v>
      </c>
      <c r="L40" s="989" t="s">
        <v>762</v>
      </c>
      <c r="M40" s="989" t="s">
        <v>73</v>
      </c>
      <c r="N40" s="989"/>
      <c r="O40" s="989"/>
      <c r="P40" s="992"/>
      <c r="Q40" s="796" t="s">
        <v>827</v>
      </c>
      <c r="R40" s="980">
        <f>+Q40+P40+O40+N40+M40+L40</f>
        <v>223</v>
      </c>
      <c r="S40" s="981">
        <f t="shared" si="1"/>
        <v>73.72881355932203</v>
      </c>
      <c r="T40" s="1089">
        <f t="shared" si="3"/>
        <v>0</v>
      </c>
    </row>
    <row r="41" spans="1:20" ht="18" customHeight="1">
      <c r="A41" s="701" t="s">
        <v>749</v>
      </c>
      <c r="B41" s="978" t="s">
        <v>748</v>
      </c>
      <c r="C41" s="974">
        <f t="shared" si="14"/>
        <v>252</v>
      </c>
      <c r="D41" s="979">
        <v>94</v>
      </c>
      <c r="E41" s="989" t="s">
        <v>828</v>
      </c>
      <c r="F41" s="989"/>
      <c r="G41" s="979"/>
      <c r="H41" s="974">
        <f>I41+Q41</f>
        <v>252</v>
      </c>
      <c r="I41" s="974">
        <f>J41+K41+L41+M41+N41+O41+P41</f>
        <v>220</v>
      </c>
      <c r="J41" s="989" t="s">
        <v>829</v>
      </c>
      <c r="K41" s="989" t="s">
        <v>52</v>
      </c>
      <c r="L41" s="989" t="s">
        <v>830</v>
      </c>
      <c r="M41" s="989" t="s">
        <v>52</v>
      </c>
      <c r="N41" s="989"/>
      <c r="O41" s="989"/>
      <c r="P41" s="996" t="s">
        <v>58</v>
      </c>
      <c r="Q41" s="796" t="s">
        <v>831</v>
      </c>
      <c r="R41" s="980">
        <f>+Q41+P41+O41+N41+M41+L41</f>
        <v>98</v>
      </c>
      <c r="S41" s="981">
        <f t="shared" si="1"/>
        <v>70</v>
      </c>
      <c r="T41" s="1089">
        <f t="shared" si="3"/>
        <v>0</v>
      </c>
    </row>
    <row r="42" spans="1:20" ht="18" customHeight="1">
      <c r="A42" s="976" t="s">
        <v>73</v>
      </c>
      <c r="B42" s="977" t="s">
        <v>746</v>
      </c>
      <c r="C42" s="974">
        <f t="shared" si="14"/>
        <v>916</v>
      </c>
      <c r="D42" s="974">
        <f>SUM(D43:D46)</f>
        <v>293</v>
      </c>
      <c r="E42" s="974">
        <f>SUM(E43:E46)</f>
        <v>623</v>
      </c>
      <c r="F42" s="974">
        <f>SUM(F43:F46)</f>
        <v>36</v>
      </c>
      <c r="G42" s="974">
        <f>SUM(G43:G46)</f>
        <v>0</v>
      </c>
      <c r="H42" s="974">
        <f aca="true" t="shared" si="15" ref="H42:H70">SUM(I42,Q42)</f>
        <v>880</v>
      </c>
      <c r="I42" s="974">
        <f aca="true" t="shared" si="16" ref="I42:I70">SUM(J42:P42)</f>
        <v>770</v>
      </c>
      <c r="J42" s="974">
        <f aca="true" t="shared" si="17" ref="J42:Q42">SUM(J43:J46)</f>
        <v>492</v>
      </c>
      <c r="K42" s="974">
        <f t="shared" si="17"/>
        <v>19</v>
      </c>
      <c r="L42" s="974">
        <f t="shared" si="17"/>
        <v>258</v>
      </c>
      <c r="M42" s="974">
        <f t="shared" si="17"/>
        <v>1</v>
      </c>
      <c r="N42" s="974">
        <f t="shared" si="17"/>
        <v>0</v>
      </c>
      <c r="O42" s="974">
        <f t="shared" si="17"/>
        <v>0</v>
      </c>
      <c r="P42" s="974">
        <f t="shared" si="17"/>
        <v>0</v>
      </c>
      <c r="Q42" s="974">
        <f t="shared" si="17"/>
        <v>110</v>
      </c>
      <c r="R42" s="980">
        <f aca="true" t="shared" si="18" ref="R42:R75">SUM(L42:Q42)</f>
        <v>369</v>
      </c>
      <c r="S42" s="975">
        <f t="shared" si="1"/>
        <v>66.36363636363637</v>
      </c>
      <c r="T42" s="1089">
        <f t="shared" si="3"/>
        <v>0</v>
      </c>
    </row>
    <row r="43" spans="1:20" ht="18" customHeight="1">
      <c r="A43" s="701" t="s">
        <v>166</v>
      </c>
      <c r="B43" s="978" t="s">
        <v>745</v>
      </c>
      <c r="C43" s="974">
        <f t="shared" si="14"/>
        <v>198</v>
      </c>
      <c r="D43" s="979">
        <v>55</v>
      </c>
      <c r="E43" s="991">
        <v>143</v>
      </c>
      <c r="F43" s="991">
        <v>7</v>
      </c>
      <c r="G43" s="991"/>
      <c r="H43" s="974">
        <f>+I43+Q43</f>
        <v>191</v>
      </c>
      <c r="I43" s="974">
        <f>+J43+K43+L43+M43+N43+O43+P43</f>
        <v>168</v>
      </c>
      <c r="J43" s="991">
        <v>126</v>
      </c>
      <c r="K43" s="991">
        <v>1</v>
      </c>
      <c r="L43" s="991">
        <v>41</v>
      </c>
      <c r="M43" s="991">
        <v>0</v>
      </c>
      <c r="N43" s="991">
        <v>0</v>
      </c>
      <c r="O43" s="991">
        <v>0</v>
      </c>
      <c r="P43" s="994">
        <v>0</v>
      </c>
      <c r="Q43" s="997">
        <v>23</v>
      </c>
      <c r="R43" s="980">
        <f t="shared" si="18"/>
        <v>64</v>
      </c>
      <c r="S43" s="981">
        <f t="shared" si="1"/>
        <v>75.59523809523809</v>
      </c>
      <c r="T43" s="1089">
        <f t="shared" si="3"/>
        <v>0</v>
      </c>
    </row>
    <row r="44" spans="1:20" ht="18" customHeight="1">
      <c r="A44" s="701" t="s">
        <v>168</v>
      </c>
      <c r="B44" s="978" t="s">
        <v>832</v>
      </c>
      <c r="C44" s="974">
        <f t="shared" si="14"/>
        <v>245</v>
      </c>
      <c r="D44" s="979">
        <v>82</v>
      </c>
      <c r="E44" s="991">
        <v>163</v>
      </c>
      <c r="F44" s="991">
        <v>11</v>
      </c>
      <c r="G44" s="991"/>
      <c r="H44" s="974">
        <f>+I44+Q44</f>
        <v>234</v>
      </c>
      <c r="I44" s="974">
        <f>+J44+K44+L44+M44+N44+O44+P44</f>
        <v>206</v>
      </c>
      <c r="J44" s="991">
        <v>124</v>
      </c>
      <c r="K44" s="991">
        <v>0</v>
      </c>
      <c r="L44" s="991">
        <v>81</v>
      </c>
      <c r="M44" s="991">
        <v>1</v>
      </c>
      <c r="N44" s="991">
        <v>0</v>
      </c>
      <c r="O44" s="991">
        <v>0</v>
      </c>
      <c r="P44" s="994">
        <v>0</v>
      </c>
      <c r="Q44" s="997">
        <v>28</v>
      </c>
      <c r="R44" s="980">
        <f t="shared" si="18"/>
        <v>110</v>
      </c>
      <c r="S44" s="981">
        <f t="shared" si="1"/>
        <v>60.19417475728155</v>
      </c>
      <c r="T44" s="1089">
        <f t="shared" si="3"/>
        <v>0</v>
      </c>
    </row>
    <row r="45" spans="1:20" ht="18" customHeight="1">
      <c r="A45" s="701" t="s">
        <v>170</v>
      </c>
      <c r="B45" s="978" t="s">
        <v>744</v>
      </c>
      <c r="C45" s="974">
        <f t="shared" si="14"/>
        <v>186</v>
      </c>
      <c r="D45" s="979">
        <v>97</v>
      </c>
      <c r="E45" s="991">
        <v>89</v>
      </c>
      <c r="F45" s="991">
        <v>2</v>
      </c>
      <c r="G45" s="991"/>
      <c r="H45" s="974">
        <f>+I45+Q45</f>
        <v>184</v>
      </c>
      <c r="I45" s="974">
        <f>+J45+K45+L45+M45+N45+O45+P45</f>
        <v>170</v>
      </c>
      <c r="J45" s="991">
        <v>78</v>
      </c>
      <c r="K45" s="991">
        <v>11</v>
      </c>
      <c r="L45" s="991">
        <v>81</v>
      </c>
      <c r="M45" s="991">
        <v>0</v>
      </c>
      <c r="N45" s="991">
        <v>0</v>
      </c>
      <c r="O45" s="991">
        <v>0</v>
      </c>
      <c r="P45" s="994">
        <v>0</v>
      </c>
      <c r="Q45" s="997">
        <v>14</v>
      </c>
      <c r="R45" s="980">
        <f t="shared" si="18"/>
        <v>95</v>
      </c>
      <c r="S45" s="981">
        <f t="shared" si="1"/>
        <v>52.352941176470594</v>
      </c>
      <c r="T45" s="1089">
        <f t="shared" si="3"/>
        <v>0</v>
      </c>
    </row>
    <row r="46" spans="1:20" ht="18" customHeight="1">
      <c r="A46" s="701" t="s">
        <v>172</v>
      </c>
      <c r="B46" s="978" t="s">
        <v>743</v>
      </c>
      <c r="C46" s="974">
        <f t="shared" si="14"/>
        <v>287</v>
      </c>
      <c r="D46" s="979">
        <v>59</v>
      </c>
      <c r="E46" s="991">
        <v>228</v>
      </c>
      <c r="F46" s="991">
        <v>16</v>
      </c>
      <c r="G46" s="991"/>
      <c r="H46" s="974">
        <f>+I46+Q46</f>
        <v>271</v>
      </c>
      <c r="I46" s="974">
        <f>+J46+K46+L46+M46+N46+O46+P46</f>
        <v>226</v>
      </c>
      <c r="J46" s="991">
        <v>164</v>
      </c>
      <c r="K46" s="991">
        <v>7</v>
      </c>
      <c r="L46" s="991">
        <v>55</v>
      </c>
      <c r="M46" s="991">
        <v>0</v>
      </c>
      <c r="N46" s="991">
        <v>0</v>
      </c>
      <c r="O46" s="991">
        <v>0</v>
      </c>
      <c r="P46" s="994">
        <v>0</v>
      </c>
      <c r="Q46" s="997">
        <v>45</v>
      </c>
      <c r="R46" s="980">
        <f t="shared" si="18"/>
        <v>100</v>
      </c>
      <c r="S46" s="981">
        <f t="shared" si="1"/>
        <v>75.66371681415929</v>
      </c>
      <c r="T46" s="1089">
        <f t="shared" si="3"/>
        <v>0</v>
      </c>
    </row>
    <row r="47" spans="1:20" ht="18" customHeight="1">
      <c r="A47" s="998" t="s">
        <v>74</v>
      </c>
      <c r="B47" s="988" t="s">
        <v>742</v>
      </c>
      <c r="C47" s="974">
        <f t="shared" si="14"/>
        <v>1118</v>
      </c>
      <c r="D47" s="974">
        <f>SUM(D48:D52)</f>
        <v>325</v>
      </c>
      <c r="E47" s="974">
        <f>SUM(E48:E52)</f>
        <v>793</v>
      </c>
      <c r="F47" s="974">
        <f>SUM(F48:F52)</f>
        <v>10</v>
      </c>
      <c r="G47" s="974">
        <f>SUM(G48:G52)</f>
        <v>0</v>
      </c>
      <c r="H47" s="974">
        <f t="shared" si="15"/>
        <v>1108</v>
      </c>
      <c r="I47" s="974">
        <f t="shared" si="16"/>
        <v>964</v>
      </c>
      <c r="J47" s="974">
        <f aca="true" t="shared" si="19" ref="J47:Q47">SUM(J48:J52)</f>
        <v>681</v>
      </c>
      <c r="K47" s="974">
        <f t="shared" si="19"/>
        <v>18</v>
      </c>
      <c r="L47" s="974">
        <f t="shared" si="19"/>
        <v>257</v>
      </c>
      <c r="M47" s="974">
        <f t="shared" si="19"/>
        <v>6</v>
      </c>
      <c r="N47" s="974">
        <f t="shared" si="19"/>
        <v>2</v>
      </c>
      <c r="O47" s="974">
        <f t="shared" si="19"/>
        <v>0</v>
      </c>
      <c r="P47" s="974">
        <f t="shared" si="19"/>
        <v>0</v>
      </c>
      <c r="Q47" s="974">
        <f t="shared" si="19"/>
        <v>144</v>
      </c>
      <c r="R47" s="980">
        <f t="shared" si="18"/>
        <v>409</v>
      </c>
      <c r="S47" s="975">
        <f t="shared" si="1"/>
        <v>72.5103734439834</v>
      </c>
      <c r="T47" s="1089">
        <f t="shared" si="3"/>
        <v>0</v>
      </c>
    </row>
    <row r="48" spans="1:20" ht="18" customHeight="1">
      <c r="A48" s="701" t="s">
        <v>176</v>
      </c>
      <c r="B48" s="999" t="s">
        <v>741</v>
      </c>
      <c r="C48" s="974">
        <f t="shared" si="14"/>
        <v>236</v>
      </c>
      <c r="D48" s="1000">
        <v>20</v>
      </c>
      <c r="E48" s="979">
        <v>216</v>
      </c>
      <c r="F48" s="979">
        <v>2</v>
      </c>
      <c r="G48" s="1001"/>
      <c r="H48" s="974">
        <f t="shared" si="15"/>
        <v>234</v>
      </c>
      <c r="I48" s="974">
        <f t="shared" si="16"/>
        <v>226</v>
      </c>
      <c r="J48" s="979">
        <v>184</v>
      </c>
      <c r="K48" s="979">
        <v>10</v>
      </c>
      <c r="L48" s="979">
        <v>32</v>
      </c>
      <c r="M48" s="979">
        <v>0</v>
      </c>
      <c r="N48" s="979">
        <v>0</v>
      </c>
      <c r="O48" s="979">
        <v>0</v>
      </c>
      <c r="P48" s="979">
        <v>0</v>
      </c>
      <c r="Q48" s="1002">
        <v>8</v>
      </c>
      <c r="R48" s="980">
        <f t="shared" si="18"/>
        <v>40</v>
      </c>
      <c r="S48" s="981">
        <f t="shared" si="1"/>
        <v>85.84070796460178</v>
      </c>
      <c r="T48" s="1089">
        <f t="shared" si="3"/>
        <v>0</v>
      </c>
    </row>
    <row r="49" spans="1:20" ht="18" customHeight="1">
      <c r="A49" s="701" t="s">
        <v>177</v>
      </c>
      <c r="B49" s="1003" t="s">
        <v>740</v>
      </c>
      <c r="C49" s="974">
        <f t="shared" si="14"/>
        <v>187</v>
      </c>
      <c r="D49" s="1000">
        <v>57</v>
      </c>
      <c r="E49" s="979">
        <v>130</v>
      </c>
      <c r="F49" s="979">
        <v>0</v>
      </c>
      <c r="G49" s="1001"/>
      <c r="H49" s="974">
        <f t="shared" si="15"/>
        <v>187</v>
      </c>
      <c r="I49" s="974">
        <f t="shared" si="16"/>
        <v>157</v>
      </c>
      <c r="J49" s="1002">
        <v>100</v>
      </c>
      <c r="K49" s="1002">
        <v>4</v>
      </c>
      <c r="L49" s="1002">
        <v>51</v>
      </c>
      <c r="M49" s="1002">
        <v>0</v>
      </c>
      <c r="N49" s="1002">
        <v>2</v>
      </c>
      <c r="O49" s="1002">
        <v>0</v>
      </c>
      <c r="P49" s="1002">
        <v>0</v>
      </c>
      <c r="Q49" s="1002">
        <v>30</v>
      </c>
      <c r="R49" s="980">
        <f t="shared" si="18"/>
        <v>83</v>
      </c>
      <c r="S49" s="981">
        <f t="shared" si="1"/>
        <v>66.2420382165605</v>
      </c>
      <c r="T49" s="1089">
        <f t="shared" si="3"/>
        <v>0</v>
      </c>
    </row>
    <row r="50" spans="1:20" ht="18" customHeight="1">
      <c r="A50" s="701" t="s">
        <v>178</v>
      </c>
      <c r="B50" s="1004" t="s">
        <v>739</v>
      </c>
      <c r="C50" s="974">
        <f t="shared" si="14"/>
        <v>218</v>
      </c>
      <c r="D50" s="1000">
        <v>75</v>
      </c>
      <c r="E50" s="979">
        <v>143</v>
      </c>
      <c r="F50" s="979">
        <v>4</v>
      </c>
      <c r="G50" s="1001"/>
      <c r="H50" s="974">
        <f t="shared" si="15"/>
        <v>214</v>
      </c>
      <c r="I50" s="974">
        <f t="shared" si="16"/>
        <v>150</v>
      </c>
      <c r="J50" s="1005">
        <v>109</v>
      </c>
      <c r="K50" s="1002">
        <v>2</v>
      </c>
      <c r="L50" s="1005">
        <v>39</v>
      </c>
      <c r="M50" s="1005">
        <v>0</v>
      </c>
      <c r="N50" s="1005">
        <v>0</v>
      </c>
      <c r="O50" s="1005">
        <v>0</v>
      </c>
      <c r="P50" s="1005">
        <v>0</v>
      </c>
      <c r="Q50" s="1002">
        <v>64</v>
      </c>
      <c r="R50" s="980">
        <f t="shared" si="18"/>
        <v>103</v>
      </c>
      <c r="S50" s="981">
        <f t="shared" si="1"/>
        <v>74</v>
      </c>
      <c r="T50" s="1089">
        <f t="shared" si="3"/>
        <v>0</v>
      </c>
    </row>
    <row r="51" spans="1:20" ht="18" customHeight="1">
      <c r="A51" s="701" t="s">
        <v>738</v>
      </c>
      <c r="B51" s="1003" t="s">
        <v>737</v>
      </c>
      <c r="C51" s="974">
        <f t="shared" si="14"/>
        <v>193</v>
      </c>
      <c r="D51" s="1000">
        <v>43</v>
      </c>
      <c r="E51" s="979">
        <v>150</v>
      </c>
      <c r="F51" s="979">
        <v>3</v>
      </c>
      <c r="G51" s="1001"/>
      <c r="H51" s="974">
        <f t="shared" si="15"/>
        <v>190</v>
      </c>
      <c r="I51" s="974">
        <f t="shared" si="16"/>
        <v>172</v>
      </c>
      <c r="J51" s="1002">
        <v>129</v>
      </c>
      <c r="K51" s="1002">
        <v>1</v>
      </c>
      <c r="L51" s="1002">
        <v>42</v>
      </c>
      <c r="M51" s="1002">
        <v>0</v>
      </c>
      <c r="N51" s="1002">
        <v>0</v>
      </c>
      <c r="O51" s="1002">
        <v>0</v>
      </c>
      <c r="P51" s="1002">
        <v>0</v>
      </c>
      <c r="Q51" s="1002">
        <v>18</v>
      </c>
      <c r="R51" s="980">
        <f t="shared" si="18"/>
        <v>60</v>
      </c>
      <c r="S51" s="981">
        <f t="shared" si="1"/>
        <v>75.5813953488372</v>
      </c>
      <c r="T51" s="1089">
        <f t="shared" si="3"/>
        <v>0</v>
      </c>
    </row>
    <row r="52" spans="1:20" ht="18" customHeight="1">
      <c r="A52" s="701" t="s">
        <v>736</v>
      </c>
      <c r="B52" s="1004" t="s">
        <v>735</v>
      </c>
      <c r="C52" s="974">
        <f t="shared" si="14"/>
        <v>284</v>
      </c>
      <c r="D52" s="1000">
        <v>130</v>
      </c>
      <c r="E52" s="979">
        <v>154</v>
      </c>
      <c r="F52" s="979">
        <v>1</v>
      </c>
      <c r="G52" s="1001"/>
      <c r="H52" s="974">
        <f t="shared" si="15"/>
        <v>283</v>
      </c>
      <c r="I52" s="974">
        <f t="shared" si="16"/>
        <v>259</v>
      </c>
      <c r="J52" s="1002">
        <v>159</v>
      </c>
      <c r="K52" s="1002">
        <v>1</v>
      </c>
      <c r="L52" s="1002">
        <v>93</v>
      </c>
      <c r="M52" s="1002">
        <v>6</v>
      </c>
      <c r="N52" s="1002">
        <v>0</v>
      </c>
      <c r="O52" s="1002">
        <v>0</v>
      </c>
      <c r="P52" s="1002">
        <v>0</v>
      </c>
      <c r="Q52" s="1002">
        <v>24</v>
      </c>
      <c r="R52" s="980">
        <f t="shared" si="18"/>
        <v>123</v>
      </c>
      <c r="S52" s="981">
        <f t="shared" si="1"/>
        <v>61.77606177606177</v>
      </c>
      <c r="T52" s="1089">
        <f t="shared" si="3"/>
        <v>0</v>
      </c>
    </row>
    <row r="53" spans="1:20" ht="18" customHeight="1">
      <c r="A53" s="976" t="s">
        <v>75</v>
      </c>
      <c r="B53" s="977" t="s">
        <v>734</v>
      </c>
      <c r="C53" s="974">
        <f t="shared" si="14"/>
        <v>1681</v>
      </c>
      <c r="D53" s="974">
        <f>SUM(D54:D58)</f>
        <v>675</v>
      </c>
      <c r="E53" s="974">
        <f>SUM(E54:E58)</f>
        <v>1006</v>
      </c>
      <c r="F53" s="974">
        <f>SUM(F54:F58)</f>
        <v>17</v>
      </c>
      <c r="G53" s="974">
        <f>SUM(G54:G58)</f>
        <v>0</v>
      </c>
      <c r="H53" s="974">
        <f t="shared" si="15"/>
        <v>1664</v>
      </c>
      <c r="I53" s="974">
        <f t="shared" si="16"/>
        <v>1550</v>
      </c>
      <c r="J53" s="974">
        <f aca="true" t="shared" si="20" ref="J53:Q53">SUM(J54:J58)</f>
        <v>758</v>
      </c>
      <c r="K53" s="974">
        <f t="shared" si="20"/>
        <v>42</v>
      </c>
      <c r="L53" s="974">
        <f t="shared" si="20"/>
        <v>750</v>
      </c>
      <c r="M53" s="974">
        <f t="shared" si="20"/>
        <v>0</v>
      </c>
      <c r="N53" s="974">
        <f t="shared" si="20"/>
        <v>0</v>
      </c>
      <c r="O53" s="974">
        <f t="shared" si="20"/>
        <v>0</v>
      </c>
      <c r="P53" s="974">
        <f t="shared" si="20"/>
        <v>0</v>
      </c>
      <c r="Q53" s="974">
        <f t="shared" si="20"/>
        <v>114</v>
      </c>
      <c r="R53" s="980">
        <f t="shared" si="18"/>
        <v>864</v>
      </c>
      <c r="S53" s="975">
        <f t="shared" si="1"/>
        <v>51.61290322580645</v>
      </c>
      <c r="T53" s="1089">
        <f t="shared" si="3"/>
        <v>0</v>
      </c>
    </row>
    <row r="54" spans="1:20" ht="18" customHeight="1">
      <c r="A54" s="701" t="s">
        <v>733</v>
      </c>
      <c r="B54" s="978" t="s">
        <v>732</v>
      </c>
      <c r="C54" s="974">
        <f t="shared" si="14"/>
        <v>115</v>
      </c>
      <c r="D54" s="979">
        <v>15</v>
      </c>
      <c r="E54" s="945">
        <v>100</v>
      </c>
      <c r="F54" s="945">
        <v>2</v>
      </c>
      <c r="G54" s="979"/>
      <c r="H54" s="974">
        <f t="shared" si="15"/>
        <v>113</v>
      </c>
      <c r="I54" s="974">
        <f t="shared" si="16"/>
        <v>100</v>
      </c>
      <c r="J54" s="945">
        <v>80</v>
      </c>
      <c r="K54" s="945">
        <v>0</v>
      </c>
      <c r="L54" s="945">
        <v>20</v>
      </c>
      <c r="M54" s="945"/>
      <c r="N54" s="945"/>
      <c r="O54" s="945"/>
      <c r="P54" s="1006"/>
      <c r="Q54" s="944">
        <v>13</v>
      </c>
      <c r="R54" s="980">
        <f t="shared" si="18"/>
        <v>33</v>
      </c>
      <c r="S54" s="981">
        <f t="shared" si="1"/>
        <v>80</v>
      </c>
      <c r="T54" s="1089">
        <f t="shared" si="3"/>
        <v>0</v>
      </c>
    </row>
    <row r="55" spans="1:20" ht="18" customHeight="1">
      <c r="A55" s="701" t="s">
        <v>731</v>
      </c>
      <c r="B55" s="978" t="s">
        <v>730</v>
      </c>
      <c r="C55" s="974">
        <f t="shared" si="14"/>
        <v>481</v>
      </c>
      <c r="D55" s="979">
        <v>253</v>
      </c>
      <c r="E55" s="945">
        <v>228</v>
      </c>
      <c r="F55" s="945">
        <v>7</v>
      </c>
      <c r="G55" s="979"/>
      <c r="H55" s="974">
        <f t="shared" si="15"/>
        <v>474</v>
      </c>
      <c r="I55" s="974">
        <f t="shared" si="16"/>
        <v>450</v>
      </c>
      <c r="J55" s="945">
        <v>172</v>
      </c>
      <c r="K55" s="945">
        <v>19</v>
      </c>
      <c r="L55" s="945">
        <v>259</v>
      </c>
      <c r="M55" s="945"/>
      <c r="N55" s="945"/>
      <c r="O55" s="945"/>
      <c r="P55" s="1006"/>
      <c r="Q55" s="944">
        <v>24</v>
      </c>
      <c r="R55" s="980">
        <f t="shared" si="18"/>
        <v>283</v>
      </c>
      <c r="S55" s="981">
        <f t="shared" si="1"/>
        <v>42.44444444444444</v>
      </c>
      <c r="T55" s="1089">
        <f t="shared" si="3"/>
        <v>0</v>
      </c>
    </row>
    <row r="56" spans="1:20" ht="18" customHeight="1">
      <c r="A56" s="701" t="s">
        <v>729</v>
      </c>
      <c r="B56" s="978" t="s">
        <v>728</v>
      </c>
      <c r="C56" s="974">
        <f t="shared" si="14"/>
        <v>505</v>
      </c>
      <c r="D56" s="979">
        <v>141</v>
      </c>
      <c r="E56" s="945">
        <v>364</v>
      </c>
      <c r="F56" s="945">
        <v>6</v>
      </c>
      <c r="G56" s="979"/>
      <c r="H56" s="974">
        <f t="shared" si="15"/>
        <v>499</v>
      </c>
      <c r="I56" s="974">
        <f t="shared" si="16"/>
        <v>451</v>
      </c>
      <c r="J56" s="945">
        <v>275</v>
      </c>
      <c r="K56" s="945">
        <v>1</v>
      </c>
      <c r="L56" s="945">
        <v>175</v>
      </c>
      <c r="M56" s="945"/>
      <c r="N56" s="945"/>
      <c r="O56" s="945"/>
      <c r="P56" s="1006"/>
      <c r="Q56" s="944">
        <v>48</v>
      </c>
      <c r="R56" s="980">
        <f t="shared" si="18"/>
        <v>223</v>
      </c>
      <c r="S56" s="981">
        <f t="shared" si="1"/>
        <v>61.19733924611973</v>
      </c>
      <c r="T56" s="1089">
        <f t="shared" si="3"/>
        <v>0</v>
      </c>
    </row>
    <row r="57" spans="1:20" ht="18" customHeight="1">
      <c r="A57" s="701" t="s">
        <v>727</v>
      </c>
      <c r="B57" s="978" t="s">
        <v>726</v>
      </c>
      <c r="C57" s="974">
        <f t="shared" si="14"/>
        <v>239</v>
      </c>
      <c r="D57" s="979">
        <v>107</v>
      </c>
      <c r="E57" s="945">
        <v>132</v>
      </c>
      <c r="F57" s="945">
        <v>1</v>
      </c>
      <c r="G57" s="979"/>
      <c r="H57" s="974">
        <f t="shared" si="15"/>
        <v>238</v>
      </c>
      <c r="I57" s="974">
        <f t="shared" si="16"/>
        <v>223</v>
      </c>
      <c r="J57" s="945">
        <v>101</v>
      </c>
      <c r="K57" s="945">
        <v>5</v>
      </c>
      <c r="L57" s="945">
        <v>117</v>
      </c>
      <c r="M57" s="945"/>
      <c r="N57" s="945"/>
      <c r="O57" s="945"/>
      <c r="P57" s="1006"/>
      <c r="Q57" s="944">
        <v>15</v>
      </c>
      <c r="R57" s="980">
        <f t="shared" si="18"/>
        <v>132</v>
      </c>
      <c r="S57" s="981">
        <f t="shared" si="1"/>
        <v>47.53363228699551</v>
      </c>
      <c r="T57" s="1089">
        <f t="shared" si="3"/>
        <v>0</v>
      </c>
    </row>
    <row r="58" spans="1:20" ht="18" customHeight="1">
      <c r="A58" s="701" t="s">
        <v>725</v>
      </c>
      <c r="B58" s="978" t="s">
        <v>724</v>
      </c>
      <c r="C58" s="974">
        <f t="shared" si="14"/>
        <v>341</v>
      </c>
      <c r="D58" s="979">
        <v>159</v>
      </c>
      <c r="E58" s="945">
        <v>182</v>
      </c>
      <c r="F58" s="945">
        <v>1</v>
      </c>
      <c r="G58" s="979"/>
      <c r="H58" s="974">
        <f t="shared" si="15"/>
        <v>340</v>
      </c>
      <c r="I58" s="974">
        <f t="shared" si="16"/>
        <v>326</v>
      </c>
      <c r="J58" s="945">
        <v>130</v>
      </c>
      <c r="K58" s="945">
        <v>17</v>
      </c>
      <c r="L58" s="945">
        <v>179</v>
      </c>
      <c r="M58" s="945"/>
      <c r="N58" s="945"/>
      <c r="O58" s="945"/>
      <c r="P58" s="1006"/>
      <c r="Q58" s="944">
        <v>14</v>
      </c>
      <c r="R58" s="980">
        <f t="shared" si="18"/>
        <v>193</v>
      </c>
      <c r="S58" s="981">
        <f t="shared" si="1"/>
        <v>45.0920245398773</v>
      </c>
      <c r="T58" s="1089">
        <f t="shared" si="3"/>
        <v>0</v>
      </c>
    </row>
    <row r="59" spans="1:20" ht="18" customHeight="1">
      <c r="A59" s="976" t="s">
        <v>76</v>
      </c>
      <c r="B59" s="977" t="s">
        <v>723</v>
      </c>
      <c r="C59" s="974">
        <f t="shared" si="14"/>
        <v>1737</v>
      </c>
      <c r="D59" s="974">
        <f>SUM(D60:D64)</f>
        <v>748</v>
      </c>
      <c r="E59" s="974">
        <f>SUM(E60:E64)</f>
        <v>989</v>
      </c>
      <c r="F59" s="974">
        <f>SUM(F60:F64)</f>
        <v>13</v>
      </c>
      <c r="G59" s="974">
        <f>SUM(G60:G64)</f>
        <v>0</v>
      </c>
      <c r="H59" s="974">
        <f t="shared" si="15"/>
        <v>1724</v>
      </c>
      <c r="I59" s="974">
        <f t="shared" si="16"/>
        <v>1614</v>
      </c>
      <c r="J59" s="974">
        <f aca="true" t="shared" si="21" ref="J59:Q59">SUM(J60:J64)</f>
        <v>809</v>
      </c>
      <c r="K59" s="974">
        <f t="shared" si="21"/>
        <v>4</v>
      </c>
      <c r="L59" s="974">
        <f t="shared" si="21"/>
        <v>618</v>
      </c>
      <c r="M59" s="974">
        <f t="shared" si="21"/>
        <v>149</v>
      </c>
      <c r="N59" s="974">
        <f t="shared" si="21"/>
        <v>0</v>
      </c>
      <c r="O59" s="974">
        <f t="shared" si="21"/>
        <v>0</v>
      </c>
      <c r="P59" s="974">
        <f t="shared" si="21"/>
        <v>34</v>
      </c>
      <c r="Q59" s="974">
        <f t="shared" si="21"/>
        <v>110</v>
      </c>
      <c r="R59" s="980">
        <f t="shared" si="18"/>
        <v>911</v>
      </c>
      <c r="S59" s="975">
        <f t="shared" si="1"/>
        <v>50.371747211895915</v>
      </c>
      <c r="T59" s="1089">
        <f t="shared" si="3"/>
        <v>0</v>
      </c>
    </row>
    <row r="60" spans="1:20" ht="18" customHeight="1">
      <c r="A60" s="701" t="s">
        <v>722</v>
      </c>
      <c r="B60" s="978" t="s">
        <v>721</v>
      </c>
      <c r="C60" s="974">
        <f t="shared" si="14"/>
        <v>236</v>
      </c>
      <c r="D60" s="979">
        <v>43</v>
      </c>
      <c r="E60" s="1007">
        <v>193</v>
      </c>
      <c r="F60" s="1007">
        <v>1</v>
      </c>
      <c r="G60" s="979"/>
      <c r="H60" s="974">
        <f t="shared" si="15"/>
        <v>235</v>
      </c>
      <c r="I60" s="974">
        <f t="shared" si="16"/>
        <v>220</v>
      </c>
      <c r="J60" s="1007">
        <v>142</v>
      </c>
      <c r="K60" s="1007">
        <v>0</v>
      </c>
      <c r="L60" s="1007">
        <v>78</v>
      </c>
      <c r="M60" s="1007">
        <v>0</v>
      </c>
      <c r="N60" s="1007">
        <v>0</v>
      </c>
      <c r="O60" s="1007">
        <v>0</v>
      </c>
      <c r="P60" s="1007">
        <v>0</v>
      </c>
      <c r="Q60" s="1007">
        <v>15</v>
      </c>
      <c r="R60" s="980">
        <f t="shared" si="18"/>
        <v>93</v>
      </c>
      <c r="S60" s="981">
        <f t="shared" si="1"/>
        <v>64.54545454545455</v>
      </c>
      <c r="T60" s="1089">
        <f t="shared" si="3"/>
        <v>0</v>
      </c>
    </row>
    <row r="61" spans="1:20" ht="18" customHeight="1">
      <c r="A61" s="701" t="s">
        <v>720</v>
      </c>
      <c r="B61" s="978" t="s">
        <v>719</v>
      </c>
      <c r="C61" s="974">
        <f t="shared" si="14"/>
        <v>539</v>
      </c>
      <c r="D61" s="979">
        <v>315</v>
      </c>
      <c r="E61" s="1007">
        <v>224</v>
      </c>
      <c r="F61" s="1007">
        <v>1</v>
      </c>
      <c r="G61" s="979"/>
      <c r="H61" s="974">
        <f t="shared" si="15"/>
        <v>538</v>
      </c>
      <c r="I61" s="974">
        <f t="shared" si="16"/>
        <v>514</v>
      </c>
      <c r="J61" s="1007">
        <v>204</v>
      </c>
      <c r="K61" s="1007">
        <v>2</v>
      </c>
      <c r="L61" s="1007">
        <v>286</v>
      </c>
      <c r="M61" s="1007">
        <v>22</v>
      </c>
      <c r="N61" s="1007">
        <v>0</v>
      </c>
      <c r="O61" s="1007">
        <v>0</v>
      </c>
      <c r="P61" s="1007">
        <v>0</v>
      </c>
      <c r="Q61" s="1007">
        <v>24</v>
      </c>
      <c r="R61" s="980">
        <f t="shared" si="18"/>
        <v>332</v>
      </c>
      <c r="S61" s="981">
        <f t="shared" si="1"/>
        <v>40.07782101167315</v>
      </c>
      <c r="T61" s="1089">
        <f t="shared" si="3"/>
        <v>0</v>
      </c>
    </row>
    <row r="62" spans="1:20" ht="18" customHeight="1">
      <c r="A62" s="701" t="s">
        <v>718</v>
      </c>
      <c r="B62" s="978" t="s">
        <v>717</v>
      </c>
      <c r="C62" s="974">
        <f t="shared" si="14"/>
        <v>172</v>
      </c>
      <c r="D62" s="979">
        <v>52</v>
      </c>
      <c r="E62" s="1007">
        <v>120</v>
      </c>
      <c r="F62" s="1007">
        <v>3</v>
      </c>
      <c r="G62" s="979"/>
      <c r="H62" s="974">
        <f t="shared" si="15"/>
        <v>169</v>
      </c>
      <c r="I62" s="974">
        <f t="shared" si="16"/>
        <v>152</v>
      </c>
      <c r="J62" s="1007">
        <v>96</v>
      </c>
      <c r="K62" s="1007">
        <v>0</v>
      </c>
      <c r="L62" s="1007">
        <v>23</v>
      </c>
      <c r="M62" s="1007">
        <v>33</v>
      </c>
      <c r="N62" s="1007">
        <v>0</v>
      </c>
      <c r="O62" s="1007">
        <v>0</v>
      </c>
      <c r="P62" s="1007">
        <v>0</v>
      </c>
      <c r="Q62" s="1007">
        <v>17</v>
      </c>
      <c r="R62" s="980">
        <f t="shared" si="18"/>
        <v>73</v>
      </c>
      <c r="S62" s="981">
        <f t="shared" si="1"/>
        <v>63.1578947368421</v>
      </c>
      <c r="T62" s="1089">
        <f t="shared" si="3"/>
        <v>0</v>
      </c>
    </row>
    <row r="63" spans="1:20" ht="18" customHeight="1">
      <c r="A63" s="701" t="s">
        <v>716</v>
      </c>
      <c r="B63" s="978" t="s">
        <v>715</v>
      </c>
      <c r="C63" s="974">
        <f t="shared" si="14"/>
        <v>420</v>
      </c>
      <c r="D63" s="979">
        <v>211</v>
      </c>
      <c r="E63" s="1007">
        <v>209</v>
      </c>
      <c r="F63" s="1007">
        <v>0</v>
      </c>
      <c r="G63" s="979"/>
      <c r="H63" s="974">
        <f t="shared" si="15"/>
        <v>420</v>
      </c>
      <c r="I63" s="974">
        <f t="shared" si="16"/>
        <v>399</v>
      </c>
      <c r="J63" s="1007">
        <v>184</v>
      </c>
      <c r="K63" s="1007">
        <v>1</v>
      </c>
      <c r="L63" s="1007">
        <v>121</v>
      </c>
      <c r="M63" s="1007">
        <v>92</v>
      </c>
      <c r="N63" s="1007">
        <v>0</v>
      </c>
      <c r="O63" s="1007">
        <v>0</v>
      </c>
      <c r="P63" s="1007">
        <v>1</v>
      </c>
      <c r="Q63" s="1007">
        <v>21</v>
      </c>
      <c r="R63" s="980">
        <f t="shared" si="18"/>
        <v>235</v>
      </c>
      <c r="S63" s="981">
        <f t="shared" si="1"/>
        <v>46.365914786967416</v>
      </c>
      <c r="T63" s="1089">
        <f t="shared" si="3"/>
        <v>0</v>
      </c>
    </row>
    <row r="64" spans="1:20" ht="18" customHeight="1">
      <c r="A64" s="701" t="s">
        <v>714</v>
      </c>
      <c r="B64" s="978" t="s">
        <v>713</v>
      </c>
      <c r="C64" s="974">
        <f t="shared" si="14"/>
        <v>370</v>
      </c>
      <c r="D64" s="979">
        <v>127</v>
      </c>
      <c r="E64" s="1007">
        <v>243</v>
      </c>
      <c r="F64" s="1007">
        <v>8</v>
      </c>
      <c r="G64" s="979"/>
      <c r="H64" s="974">
        <f t="shared" si="15"/>
        <v>362</v>
      </c>
      <c r="I64" s="974">
        <f t="shared" si="16"/>
        <v>329</v>
      </c>
      <c r="J64" s="1007">
        <v>183</v>
      </c>
      <c r="K64" s="1007">
        <v>1</v>
      </c>
      <c r="L64" s="1007">
        <v>110</v>
      </c>
      <c r="M64" s="1007">
        <v>2</v>
      </c>
      <c r="N64" s="1007">
        <v>0</v>
      </c>
      <c r="O64" s="1007">
        <v>0</v>
      </c>
      <c r="P64" s="1007">
        <v>33</v>
      </c>
      <c r="Q64" s="1007">
        <v>33</v>
      </c>
      <c r="R64" s="980">
        <f t="shared" si="18"/>
        <v>178</v>
      </c>
      <c r="S64" s="981">
        <f t="shared" si="1"/>
        <v>55.92705167173252</v>
      </c>
      <c r="T64" s="1089">
        <f t="shared" si="3"/>
        <v>0</v>
      </c>
    </row>
    <row r="65" spans="1:20" ht="18" customHeight="1">
      <c r="A65" s="976" t="s">
        <v>77</v>
      </c>
      <c r="B65" s="988" t="s">
        <v>712</v>
      </c>
      <c r="C65" s="974">
        <f t="shared" si="14"/>
        <v>2709</v>
      </c>
      <c r="D65" s="974">
        <f>SUM(D66:D70)</f>
        <v>770</v>
      </c>
      <c r="E65" s="974">
        <f>SUM(E66:E70)</f>
        <v>1939</v>
      </c>
      <c r="F65" s="974">
        <f>SUM(F66:F70)</f>
        <v>9</v>
      </c>
      <c r="G65" s="974">
        <f>SUM(G66:G70)</f>
        <v>0</v>
      </c>
      <c r="H65" s="974">
        <f t="shared" si="15"/>
        <v>2700</v>
      </c>
      <c r="I65" s="974">
        <f t="shared" si="16"/>
        <v>2536</v>
      </c>
      <c r="J65" s="974">
        <f aca="true" t="shared" si="22" ref="J65:Q65">SUM(J66:J70)</f>
        <v>1175</v>
      </c>
      <c r="K65" s="974">
        <f t="shared" si="22"/>
        <v>21</v>
      </c>
      <c r="L65" s="974">
        <f t="shared" si="22"/>
        <v>1335</v>
      </c>
      <c r="M65" s="974">
        <f t="shared" si="22"/>
        <v>4</v>
      </c>
      <c r="N65" s="974">
        <f t="shared" si="22"/>
        <v>1</v>
      </c>
      <c r="O65" s="974">
        <f t="shared" si="22"/>
        <v>0</v>
      </c>
      <c r="P65" s="974">
        <f t="shared" si="22"/>
        <v>0</v>
      </c>
      <c r="Q65" s="974">
        <f t="shared" si="22"/>
        <v>164</v>
      </c>
      <c r="R65" s="980">
        <f t="shared" si="18"/>
        <v>1504</v>
      </c>
      <c r="S65" s="975">
        <f t="shared" si="1"/>
        <v>47.1608832807571</v>
      </c>
      <c r="T65" s="1089">
        <f t="shared" si="3"/>
        <v>0</v>
      </c>
    </row>
    <row r="66" spans="1:20" ht="18" customHeight="1">
      <c r="A66" s="701" t="s">
        <v>711</v>
      </c>
      <c r="B66" s="1008" t="s">
        <v>710</v>
      </c>
      <c r="C66" s="974">
        <f t="shared" si="14"/>
        <v>1236</v>
      </c>
      <c r="D66" s="979">
        <v>385</v>
      </c>
      <c r="E66" s="1009">
        <v>851</v>
      </c>
      <c r="F66" s="1009"/>
      <c r="G66" s="979">
        <v>0</v>
      </c>
      <c r="H66" s="974">
        <f t="shared" si="15"/>
        <v>1236</v>
      </c>
      <c r="I66" s="974">
        <f t="shared" si="16"/>
        <v>1213</v>
      </c>
      <c r="J66" s="1009">
        <v>470</v>
      </c>
      <c r="K66" s="1009">
        <v>2</v>
      </c>
      <c r="L66" s="1009">
        <v>741</v>
      </c>
      <c r="M66" s="1009"/>
      <c r="N66" s="1009"/>
      <c r="O66" s="1009"/>
      <c r="P66" s="1009"/>
      <c r="Q66" s="1009">
        <v>23</v>
      </c>
      <c r="R66" s="980">
        <f t="shared" si="18"/>
        <v>764</v>
      </c>
      <c r="S66" s="981">
        <f t="shared" si="1"/>
        <v>38.91178895300907</v>
      </c>
      <c r="T66" s="1089">
        <f t="shared" si="3"/>
        <v>0</v>
      </c>
    </row>
    <row r="67" spans="1:20" ht="18" customHeight="1">
      <c r="A67" s="701" t="s">
        <v>709</v>
      </c>
      <c r="B67" s="1008" t="s">
        <v>708</v>
      </c>
      <c r="C67" s="974">
        <f t="shared" si="14"/>
        <v>368</v>
      </c>
      <c r="D67" s="979">
        <v>78</v>
      </c>
      <c r="E67" s="1009">
        <v>290</v>
      </c>
      <c r="F67" s="1009">
        <v>2</v>
      </c>
      <c r="G67" s="979">
        <v>0</v>
      </c>
      <c r="H67" s="974">
        <f t="shared" si="15"/>
        <v>366</v>
      </c>
      <c r="I67" s="974">
        <f t="shared" si="16"/>
        <v>308</v>
      </c>
      <c r="J67" s="1009">
        <v>150</v>
      </c>
      <c r="K67" s="1009">
        <v>7</v>
      </c>
      <c r="L67" s="1009">
        <v>151</v>
      </c>
      <c r="M67" s="1009"/>
      <c r="N67" s="1009"/>
      <c r="O67" s="1009"/>
      <c r="P67" s="1009"/>
      <c r="Q67" s="1009">
        <v>58</v>
      </c>
      <c r="R67" s="980">
        <f t="shared" si="18"/>
        <v>209</v>
      </c>
      <c r="S67" s="981">
        <f t="shared" si="1"/>
        <v>50.97402597402597</v>
      </c>
      <c r="T67" s="1089">
        <f t="shared" si="3"/>
        <v>0</v>
      </c>
    </row>
    <row r="68" spans="1:20" ht="18" customHeight="1">
      <c r="A68" s="701" t="s">
        <v>707</v>
      </c>
      <c r="B68" s="1008" t="s">
        <v>706</v>
      </c>
      <c r="C68" s="974">
        <f t="shared" si="14"/>
        <v>459</v>
      </c>
      <c r="D68" s="979">
        <v>195</v>
      </c>
      <c r="E68" s="1009">
        <v>264</v>
      </c>
      <c r="F68" s="1009">
        <v>1</v>
      </c>
      <c r="G68" s="979">
        <v>0</v>
      </c>
      <c r="H68" s="974">
        <f t="shared" si="15"/>
        <v>458</v>
      </c>
      <c r="I68" s="974">
        <f t="shared" si="16"/>
        <v>390</v>
      </c>
      <c r="J68" s="1009">
        <v>174</v>
      </c>
      <c r="K68" s="1009">
        <v>2</v>
      </c>
      <c r="L68" s="1009">
        <v>213</v>
      </c>
      <c r="M68" s="1009"/>
      <c r="N68" s="1009">
        <v>1</v>
      </c>
      <c r="O68" s="1009"/>
      <c r="P68" s="1009"/>
      <c r="Q68" s="1009">
        <v>68</v>
      </c>
      <c r="R68" s="980">
        <f t="shared" si="18"/>
        <v>282</v>
      </c>
      <c r="S68" s="981">
        <f t="shared" si="1"/>
        <v>45.12820512820513</v>
      </c>
      <c r="T68" s="1089">
        <f t="shared" si="3"/>
        <v>0</v>
      </c>
    </row>
    <row r="69" spans="1:20" ht="18" customHeight="1">
      <c r="A69" s="701" t="s">
        <v>705</v>
      </c>
      <c r="B69" s="1008" t="s">
        <v>704</v>
      </c>
      <c r="C69" s="974">
        <f t="shared" si="14"/>
        <v>202</v>
      </c>
      <c r="D69" s="979">
        <v>84</v>
      </c>
      <c r="E69" s="1009">
        <v>118</v>
      </c>
      <c r="F69" s="1009">
        <v>3</v>
      </c>
      <c r="G69" s="979">
        <v>0</v>
      </c>
      <c r="H69" s="974">
        <f t="shared" si="15"/>
        <v>199</v>
      </c>
      <c r="I69" s="974">
        <f t="shared" si="16"/>
        <v>197</v>
      </c>
      <c r="J69" s="1009">
        <v>102</v>
      </c>
      <c r="K69" s="1009">
        <v>2</v>
      </c>
      <c r="L69" s="1009">
        <v>93</v>
      </c>
      <c r="M69" s="1009"/>
      <c r="N69" s="1009"/>
      <c r="O69" s="1009"/>
      <c r="P69" s="1009"/>
      <c r="Q69" s="1009">
        <v>2</v>
      </c>
      <c r="R69" s="980">
        <f t="shared" si="18"/>
        <v>95</v>
      </c>
      <c r="S69" s="981">
        <f t="shared" si="1"/>
        <v>52.79187817258884</v>
      </c>
      <c r="T69" s="1089">
        <f t="shared" si="3"/>
        <v>0</v>
      </c>
    </row>
    <row r="70" spans="1:20" ht="18" customHeight="1">
      <c r="A70" s="701" t="s">
        <v>703</v>
      </c>
      <c r="B70" s="1008" t="s">
        <v>702</v>
      </c>
      <c r="C70" s="974">
        <f t="shared" si="14"/>
        <v>444</v>
      </c>
      <c r="D70" s="979">
        <v>28</v>
      </c>
      <c r="E70" s="1009">
        <v>416</v>
      </c>
      <c r="F70" s="1009">
        <v>3</v>
      </c>
      <c r="G70" s="979">
        <v>0</v>
      </c>
      <c r="H70" s="974">
        <f t="shared" si="15"/>
        <v>441</v>
      </c>
      <c r="I70" s="974">
        <f t="shared" si="16"/>
        <v>428</v>
      </c>
      <c r="J70" s="1009">
        <v>279</v>
      </c>
      <c r="K70" s="1009">
        <v>8</v>
      </c>
      <c r="L70" s="1009">
        <v>137</v>
      </c>
      <c r="M70" s="1009">
        <v>4</v>
      </c>
      <c r="N70" s="1009"/>
      <c r="O70" s="1009"/>
      <c r="P70" s="1009"/>
      <c r="Q70" s="1009">
        <v>13</v>
      </c>
      <c r="R70" s="980">
        <f t="shared" si="18"/>
        <v>154</v>
      </c>
      <c r="S70" s="981">
        <f t="shared" si="1"/>
        <v>67.05607476635514</v>
      </c>
      <c r="T70" s="1089">
        <f t="shared" si="3"/>
        <v>0</v>
      </c>
    </row>
    <row r="71" spans="1:20" ht="18" customHeight="1">
      <c r="A71" s="976" t="s">
        <v>78</v>
      </c>
      <c r="B71" s="988" t="s">
        <v>701</v>
      </c>
      <c r="C71" s="974">
        <f t="shared" si="14"/>
        <v>1402</v>
      </c>
      <c r="D71" s="974">
        <f>SUM(D72:D75)</f>
        <v>294</v>
      </c>
      <c r="E71" s="974">
        <f>SUM(E72:E75)</f>
        <v>1108</v>
      </c>
      <c r="F71" s="974">
        <f>SUM(F72:F75)</f>
        <v>13</v>
      </c>
      <c r="G71" s="974">
        <f>SUM(G72:G75)</f>
        <v>0</v>
      </c>
      <c r="H71" s="974">
        <f>I71+Q71</f>
        <v>1389</v>
      </c>
      <c r="I71" s="974">
        <f aca="true" t="shared" si="23" ref="I71:Q71">SUM(I72:I75)</f>
        <v>1318</v>
      </c>
      <c r="J71" s="974">
        <f t="shared" si="23"/>
        <v>899</v>
      </c>
      <c r="K71" s="974">
        <f t="shared" si="23"/>
        <v>2</v>
      </c>
      <c r="L71" s="974">
        <f t="shared" si="23"/>
        <v>393</v>
      </c>
      <c r="M71" s="974">
        <f t="shared" si="23"/>
        <v>2</v>
      </c>
      <c r="N71" s="974">
        <f t="shared" si="23"/>
        <v>0</v>
      </c>
      <c r="O71" s="974">
        <f t="shared" si="23"/>
        <v>0</v>
      </c>
      <c r="P71" s="974">
        <f t="shared" si="23"/>
        <v>22</v>
      </c>
      <c r="Q71" s="974">
        <f t="shared" si="23"/>
        <v>71</v>
      </c>
      <c r="R71" s="980">
        <f t="shared" si="18"/>
        <v>488</v>
      </c>
      <c r="S71" s="975">
        <f t="shared" si="1"/>
        <v>68.36115326251897</v>
      </c>
      <c r="T71" s="1089">
        <f t="shared" si="3"/>
        <v>0</v>
      </c>
    </row>
    <row r="72" spans="1:20" ht="18" customHeight="1">
      <c r="A72" s="701" t="s">
        <v>700</v>
      </c>
      <c r="B72" s="1046" t="s">
        <v>699</v>
      </c>
      <c r="C72" s="974">
        <f t="shared" si="14"/>
        <v>146</v>
      </c>
      <c r="D72" s="1010">
        <v>32</v>
      </c>
      <c r="E72" s="991">
        <v>114</v>
      </c>
      <c r="F72" s="991"/>
      <c r="G72" s="979"/>
      <c r="H72" s="974">
        <f>I72+Q72</f>
        <v>146</v>
      </c>
      <c r="I72" s="974">
        <f>SUM(J72:P72)</f>
        <v>142</v>
      </c>
      <c r="J72" s="991">
        <v>86</v>
      </c>
      <c r="K72" s="991">
        <v>2</v>
      </c>
      <c r="L72" s="991">
        <v>52</v>
      </c>
      <c r="M72" s="991"/>
      <c r="N72" s="991"/>
      <c r="O72" s="991"/>
      <c r="P72" s="994">
        <v>2</v>
      </c>
      <c r="Q72" s="997">
        <v>4</v>
      </c>
      <c r="R72" s="980">
        <f t="shared" si="18"/>
        <v>58</v>
      </c>
      <c r="S72" s="981">
        <f t="shared" si="1"/>
        <v>61.97183098591549</v>
      </c>
      <c r="T72" s="1089">
        <f t="shared" si="3"/>
        <v>0</v>
      </c>
    </row>
    <row r="73" spans="1:20" ht="18" customHeight="1">
      <c r="A73" s="701" t="s">
        <v>698</v>
      </c>
      <c r="B73" s="1046" t="s">
        <v>697</v>
      </c>
      <c r="C73" s="974">
        <f t="shared" si="14"/>
        <v>246</v>
      </c>
      <c r="D73" s="1010">
        <v>67</v>
      </c>
      <c r="E73" s="991">
        <v>179</v>
      </c>
      <c r="F73" s="991"/>
      <c r="G73" s="979"/>
      <c r="H73" s="974">
        <f>I73+Q73</f>
        <v>246</v>
      </c>
      <c r="I73" s="974">
        <f>SUM(J73:P73)</f>
        <v>234</v>
      </c>
      <c r="J73" s="991">
        <v>155</v>
      </c>
      <c r="K73" s="991"/>
      <c r="L73" s="991">
        <v>76</v>
      </c>
      <c r="M73" s="991">
        <v>1</v>
      </c>
      <c r="N73" s="991"/>
      <c r="O73" s="991"/>
      <c r="P73" s="994">
        <v>2</v>
      </c>
      <c r="Q73" s="997">
        <v>12</v>
      </c>
      <c r="R73" s="980">
        <f t="shared" si="18"/>
        <v>91</v>
      </c>
      <c r="S73" s="981">
        <f t="shared" si="1"/>
        <v>66.23931623931624</v>
      </c>
      <c r="T73" s="1089">
        <f t="shared" si="3"/>
        <v>0</v>
      </c>
    </row>
    <row r="74" spans="1:20" ht="18" customHeight="1">
      <c r="A74" s="701" t="s">
        <v>696</v>
      </c>
      <c r="B74" s="1046" t="s">
        <v>695</v>
      </c>
      <c r="C74" s="974">
        <f t="shared" si="14"/>
        <v>423</v>
      </c>
      <c r="D74" s="1010">
        <v>95</v>
      </c>
      <c r="E74" s="991">
        <v>328</v>
      </c>
      <c r="F74" s="991"/>
      <c r="G74" s="979"/>
      <c r="H74" s="974">
        <f>I74+Q74</f>
        <v>423</v>
      </c>
      <c r="I74" s="974">
        <f>SUM(J74:P74)</f>
        <v>403</v>
      </c>
      <c r="J74" s="991">
        <v>265</v>
      </c>
      <c r="K74" s="991"/>
      <c r="L74" s="991">
        <v>121</v>
      </c>
      <c r="M74" s="991"/>
      <c r="N74" s="991"/>
      <c r="O74" s="991"/>
      <c r="P74" s="994">
        <v>17</v>
      </c>
      <c r="Q74" s="997">
        <v>20</v>
      </c>
      <c r="R74" s="980">
        <f t="shared" si="18"/>
        <v>158</v>
      </c>
      <c r="S74" s="981">
        <f t="shared" si="1"/>
        <v>65.75682382133995</v>
      </c>
      <c r="T74" s="1089">
        <f t="shared" si="3"/>
        <v>0</v>
      </c>
    </row>
    <row r="75" spans="1:20" ht="18" customHeight="1">
      <c r="A75" s="701" t="s">
        <v>694</v>
      </c>
      <c r="B75" s="1046" t="s">
        <v>693</v>
      </c>
      <c r="C75" s="974">
        <f t="shared" si="14"/>
        <v>587</v>
      </c>
      <c r="D75" s="1010">
        <v>100</v>
      </c>
      <c r="E75" s="991">
        <v>487</v>
      </c>
      <c r="F75" s="991">
        <v>13</v>
      </c>
      <c r="G75" s="979"/>
      <c r="H75" s="974">
        <f>I75+Q75</f>
        <v>574</v>
      </c>
      <c r="I75" s="974">
        <f>SUM(J75:P75)</f>
        <v>539</v>
      </c>
      <c r="J75" s="991">
        <v>393</v>
      </c>
      <c r="K75" s="991"/>
      <c r="L75" s="991">
        <v>144</v>
      </c>
      <c r="M75" s="991">
        <v>1</v>
      </c>
      <c r="N75" s="991"/>
      <c r="O75" s="991"/>
      <c r="P75" s="994">
        <v>1</v>
      </c>
      <c r="Q75" s="997">
        <v>35</v>
      </c>
      <c r="R75" s="980">
        <f t="shared" si="18"/>
        <v>181</v>
      </c>
      <c r="S75" s="981">
        <f>(((J75+K75))/I75)*100</f>
        <v>72.91280148423006</v>
      </c>
      <c r="T75" s="1089">
        <f t="shared" si="3"/>
        <v>0</v>
      </c>
    </row>
    <row r="76" spans="1:19" s="919" customFormat="1" ht="29.25" customHeight="1">
      <c r="A76" s="1661"/>
      <c r="B76" s="1661"/>
      <c r="C76" s="1661"/>
      <c r="D76" s="1661"/>
      <c r="E76" s="1661"/>
      <c r="F76" s="489"/>
      <c r="G76" s="489"/>
      <c r="H76" s="489"/>
      <c r="I76" s="489"/>
      <c r="J76" s="489"/>
      <c r="K76" s="489"/>
      <c r="L76" s="489"/>
      <c r="M76" s="489"/>
      <c r="N76" s="1659" t="str">
        <f>'Thong tin'!B8</f>
        <v>Trà Vinh, ngày 03 tháng 8 năm 2016</v>
      </c>
      <c r="O76" s="1659"/>
      <c r="P76" s="1659"/>
      <c r="Q76" s="1659"/>
      <c r="R76" s="1659"/>
      <c r="S76" s="1659"/>
    </row>
    <row r="77" spans="1:19" s="916" customFormat="1" ht="19.5" customHeight="1">
      <c r="A77" s="918"/>
      <c r="B77" s="1664" t="s">
        <v>4</v>
      </c>
      <c r="C77" s="1664"/>
      <c r="D77" s="1664"/>
      <c r="E77" s="1664"/>
      <c r="F77" s="917"/>
      <c r="G77" s="917"/>
      <c r="H77" s="917"/>
      <c r="I77" s="917"/>
      <c r="J77" s="917"/>
      <c r="K77" s="917"/>
      <c r="L77" s="917"/>
      <c r="M77" s="917"/>
      <c r="N77" s="1660" t="str">
        <f>'Thong tin'!B7</f>
        <v>PHÓ CỤC TRƯỞNG</v>
      </c>
      <c r="O77" s="1660"/>
      <c r="P77" s="1660"/>
      <c r="Q77" s="1660"/>
      <c r="R77" s="1660"/>
      <c r="S77" s="1660"/>
    </row>
    <row r="78" spans="1:19" ht="18.75">
      <c r="A78" s="480"/>
      <c r="B78" s="1552"/>
      <c r="C78" s="1552"/>
      <c r="D78" s="1552"/>
      <c r="E78" s="486"/>
      <c r="F78" s="486"/>
      <c r="G78" s="486"/>
      <c r="H78" s="486"/>
      <c r="I78" s="486"/>
      <c r="J78" s="486"/>
      <c r="K78" s="486"/>
      <c r="L78" s="486"/>
      <c r="M78" s="486"/>
      <c r="N78" s="1528"/>
      <c r="O78" s="1528"/>
      <c r="P78" s="1528"/>
      <c r="Q78" s="1528"/>
      <c r="R78" s="1528"/>
      <c r="S78" s="1528"/>
    </row>
    <row r="79" spans="1:19" ht="18.75">
      <c r="A79" s="480"/>
      <c r="B79" s="480"/>
      <c r="C79" s="480"/>
      <c r="D79" s="486"/>
      <c r="E79" s="486"/>
      <c r="F79" s="486"/>
      <c r="G79" s="486"/>
      <c r="H79" s="486"/>
      <c r="I79" s="486"/>
      <c r="J79" s="486"/>
      <c r="K79" s="486"/>
      <c r="L79" s="486"/>
      <c r="M79" s="486"/>
      <c r="N79" s="486"/>
      <c r="O79" s="486"/>
      <c r="P79" s="486"/>
      <c r="Q79" s="486"/>
      <c r="R79" s="480"/>
      <c r="S79" s="480"/>
    </row>
    <row r="80" spans="1:19" ht="18.75">
      <c r="A80" s="480"/>
      <c r="B80" s="1528"/>
      <c r="C80" s="1528"/>
      <c r="D80" s="1528"/>
      <c r="E80" s="1528"/>
      <c r="F80" s="486"/>
      <c r="G80" s="486"/>
      <c r="H80" s="486"/>
      <c r="I80" s="486"/>
      <c r="J80" s="486"/>
      <c r="K80" s="486"/>
      <c r="L80" s="486"/>
      <c r="M80" s="486"/>
      <c r="N80" s="486"/>
      <c r="O80" s="486"/>
      <c r="P80" s="1528"/>
      <c r="Q80" s="1528"/>
      <c r="R80" s="1528"/>
      <c r="S80" s="480"/>
    </row>
    <row r="81" spans="1:19" ht="15.75" customHeight="1">
      <c r="A81" s="915"/>
      <c r="B81" s="480"/>
      <c r="C81" s="480"/>
      <c r="D81" s="486"/>
      <c r="E81" s="486"/>
      <c r="F81" s="486"/>
      <c r="G81" s="486"/>
      <c r="H81" s="486"/>
      <c r="I81" s="486"/>
      <c r="J81" s="486"/>
      <c r="K81" s="486"/>
      <c r="L81" s="486"/>
      <c r="M81" s="486"/>
      <c r="N81" s="486"/>
      <c r="O81" s="486"/>
      <c r="P81" s="486"/>
      <c r="Q81" s="486"/>
      <c r="R81" s="480"/>
      <c r="S81" s="480"/>
    </row>
    <row r="82" spans="1:19" ht="15.75" customHeight="1">
      <c r="A82" s="480"/>
      <c r="B82" s="1658"/>
      <c r="C82" s="1658"/>
      <c r="D82" s="1658"/>
      <c r="E82" s="1658"/>
      <c r="F82" s="1658"/>
      <c r="G82" s="1658"/>
      <c r="H82" s="1658"/>
      <c r="I82" s="1658"/>
      <c r="J82" s="1658"/>
      <c r="K82" s="1658"/>
      <c r="L82" s="1658"/>
      <c r="M82" s="1658"/>
      <c r="N82" s="1658"/>
      <c r="O82" s="1658"/>
      <c r="P82" s="486"/>
      <c r="Q82" s="486"/>
      <c r="R82" s="480"/>
      <c r="S82" s="480"/>
    </row>
    <row r="83" spans="1:19" ht="18.75">
      <c r="A83" s="488"/>
      <c r="B83" s="488"/>
      <c r="C83" s="488"/>
      <c r="D83" s="488"/>
      <c r="E83" s="488"/>
      <c r="F83" s="488"/>
      <c r="G83" s="488"/>
      <c r="H83" s="488"/>
      <c r="I83" s="488"/>
      <c r="J83" s="488"/>
      <c r="K83" s="488"/>
      <c r="L83" s="488"/>
      <c r="M83" s="488"/>
      <c r="N83" s="488"/>
      <c r="O83" s="488"/>
      <c r="P83" s="488"/>
      <c r="Q83" s="480"/>
      <c r="R83" s="480"/>
      <c r="S83" s="480"/>
    </row>
    <row r="84" spans="1:19" ht="18.75">
      <c r="A84" s="480"/>
      <c r="B84" s="480"/>
      <c r="C84" s="480"/>
      <c r="D84" s="480"/>
      <c r="E84" s="480"/>
      <c r="F84" s="480"/>
      <c r="G84" s="480"/>
      <c r="H84" s="480"/>
      <c r="I84" s="480"/>
      <c r="J84" s="480"/>
      <c r="K84" s="480"/>
      <c r="L84" s="480"/>
      <c r="M84" s="480"/>
      <c r="N84" s="480"/>
      <c r="O84" s="480"/>
      <c r="P84" s="480"/>
      <c r="Q84" s="480"/>
      <c r="R84" s="480"/>
      <c r="S84" s="480"/>
    </row>
    <row r="85" spans="1:19" ht="18.75">
      <c r="A85" s="480"/>
      <c r="B85" s="1456" t="str">
        <f>'Thong tin'!B5</f>
        <v>Nhan Quốc Hải</v>
      </c>
      <c r="C85" s="1456"/>
      <c r="D85" s="1456"/>
      <c r="E85" s="1456"/>
      <c r="F85" s="480"/>
      <c r="G85" s="480"/>
      <c r="H85" s="480"/>
      <c r="I85" s="480"/>
      <c r="J85" s="480"/>
      <c r="K85" s="480"/>
      <c r="L85" s="480"/>
      <c r="M85" s="480"/>
      <c r="N85" s="1456" t="str">
        <f>'Thong tin'!B6</f>
        <v>Trần Việt Hồng</v>
      </c>
      <c r="O85" s="1456"/>
      <c r="P85" s="1456"/>
      <c r="Q85" s="1456"/>
      <c r="R85" s="1456"/>
      <c r="S85" s="1456"/>
    </row>
    <row r="86" spans="1:19" ht="18.75">
      <c r="A86" s="914"/>
      <c r="B86" s="914"/>
      <c r="C86" s="914"/>
      <c r="D86" s="914"/>
      <c r="E86" s="914"/>
      <c r="F86" s="914"/>
      <c r="G86" s="914"/>
      <c r="H86" s="914"/>
      <c r="I86" s="914"/>
      <c r="J86" s="914"/>
      <c r="K86" s="914"/>
      <c r="L86" s="914"/>
      <c r="M86" s="914"/>
      <c r="N86" s="914"/>
      <c r="O86" s="914"/>
      <c r="P86" s="914"/>
      <c r="Q86" s="914"/>
      <c r="R86" s="914"/>
      <c r="S86" s="914"/>
    </row>
  </sheetData>
  <sheetProtection/>
  <mergeCells count="36">
    <mergeCell ref="N85:S85"/>
    <mergeCell ref="D7:E7"/>
    <mergeCell ref="D8:D9"/>
    <mergeCell ref="E8:E9"/>
    <mergeCell ref="J8:P8"/>
    <mergeCell ref="B85:E85"/>
    <mergeCell ref="A10:B10"/>
    <mergeCell ref="B77:E77"/>
    <mergeCell ref="A11:B11"/>
    <mergeCell ref="R6:R9"/>
    <mergeCell ref="S6:S9"/>
    <mergeCell ref="I7:P7"/>
    <mergeCell ref="C7:C9"/>
    <mergeCell ref="N77:S77"/>
    <mergeCell ref="A76:E76"/>
    <mergeCell ref="P4:S4"/>
    <mergeCell ref="A6:B9"/>
    <mergeCell ref="H7:H9"/>
    <mergeCell ref="Q7:Q9"/>
    <mergeCell ref="I8:I9"/>
    <mergeCell ref="N78:S78"/>
    <mergeCell ref="B82:O82"/>
    <mergeCell ref="B78:D78"/>
    <mergeCell ref="B80:E80"/>
    <mergeCell ref="P80:R80"/>
    <mergeCell ref="N76:S76"/>
    <mergeCell ref="E1:O1"/>
    <mergeCell ref="E2:O2"/>
    <mergeCell ref="E3:O3"/>
    <mergeCell ref="F6:F9"/>
    <mergeCell ref="G6:G9"/>
    <mergeCell ref="H6:Q6"/>
    <mergeCell ref="C6:E6"/>
    <mergeCell ref="A2:D2"/>
    <mergeCell ref="P2:S2"/>
    <mergeCell ref="A3:D3"/>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25.xml><?xml version="1.0" encoding="utf-8"?>
<worksheet xmlns="http://schemas.openxmlformats.org/spreadsheetml/2006/main" xmlns:r="http://schemas.openxmlformats.org/officeDocument/2006/relationships">
  <sheetPr>
    <tabColor indexed="19"/>
  </sheetPr>
  <dimension ref="A1:AJ85"/>
  <sheetViews>
    <sheetView showZeros="0" view="pageBreakPreview" zoomScale="90" zoomScaleNormal="85" zoomScaleSheetLayoutView="90" zoomScalePageLayoutView="0" workbookViewId="0" topLeftCell="A62">
      <selection activeCell="B72" sqref="B72:B75"/>
    </sheetView>
  </sheetViews>
  <sheetFormatPr defaultColWidth="9.00390625" defaultRowHeight="15.75"/>
  <cols>
    <col min="1" max="1" width="3.50390625" style="410" customWidth="1"/>
    <col min="2" max="2" width="12.875" style="410" customWidth="1"/>
    <col min="3" max="3" width="11.00390625" style="410" customWidth="1"/>
    <col min="4" max="4" width="10.25390625" style="410" customWidth="1"/>
    <col min="5" max="5" width="9.50390625" style="410" customWidth="1"/>
    <col min="6" max="6" width="8.375" style="410" customWidth="1"/>
    <col min="7" max="7" width="7.75390625" style="410" customWidth="1"/>
    <col min="8" max="8" width="9.375" style="410" customWidth="1"/>
    <col min="9" max="9" width="10.25390625" style="410" customWidth="1"/>
    <col min="10" max="10" width="8.625" style="410" customWidth="1"/>
    <col min="11" max="11" width="7.375" style="410" customWidth="1"/>
    <col min="12" max="12" width="5.875" style="410" customWidth="1"/>
    <col min="13" max="13" width="10.00390625" style="410" customWidth="1"/>
    <col min="14" max="14" width="7.50390625" style="410" customWidth="1"/>
    <col min="15" max="15" width="7.00390625" style="410" customWidth="1"/>
    <col min="16" max="16" width="6.375" style="410" customWidth="1"/>
    <col min="17" max="17" width="8.625" style="410" customWidth="1"/>
    <col min="18" max="18" width="7.875" style="410" customWidth="1"/>
    <col min="19" max="19" width="10.875" style="410" customWidth="1"/>
    <col min="20" max="20" width="6.75390625" style="410" customWidth="1"/>
    <col min="21" max="16384" width="9.00390625" style="410" customWidth="1"/>
  </cols>
  <sheetData>
    <row r="1" spans="1:20" ht="20.25" customHeight="1">
      <c r="A1" s="951" t="s">
        <v>35</v>
      </c>
      <c r="B1" s="951"/>
      <c r="C1" s="951"/>
      <c r="E1" s="1650" t="s">
        <v>850</v>
      </c>
      <c r="F1" s="1650"/>
      <c r="G1" s="1650"/>
      <c r="H1" s="1650"/>
      <c r="I1" s="1650"/>
      <c r="J1" s="1650"/>
      <c r="K1" s="1650"/>
      <c r="L1" s="1650"/>
      <c r="M1" s="1650"/>
      <c r="N1" s="1650"/>
      <c r="O1" s="1650"/>
      <c r="P1" s="1650"/>
      <c r="Q1" s="953" t="s">
        <v>566</v>
      </c>
      <c r="R1" s="949"/>
      <c r="S1" s="949"/>
      <c r="T1" s="949"/>
    </row>
    <row r="2" spans="1:20" ht="17.25" customHeight="1">
      <c r="A2" s="1667" t="s">
        <v>339</v>
      </c>
      <c r="B2" s="1667"/>
      <c r="C2" s="1667"/>
      <c r="D2" s="1667"/>
      <c r="E2" s="1651" t="s">
        <v>42</v>
      </c>
      <c r="F2" s="1651"/>
      <c r="G2" s="1651"/>
      <c r="H2" s="1651"/>
      <c r="I2" s="1651"/>
      <c r="J2" s="1651"/>
      <c r="K2" s="1651"/>
      <c r="L2" s="1651"/>
      <c r="M2" s="1651"/>
      <c r="N2" s="1651"/>
      <c r="O2" s="1651"/>
      <c r="P2" s="1651"/>
      <c r="Q2" s="1674" t="str">
        <f>'Thong tin'!B4</f>
        <v>CTHADS TRÀ VINH</v>
      </c>
      <c r="R2" s="1674"/>
      <c r="S2" s="1674"/>
      <c r="T2" s="1674"/>
    </row>
    <row r="3" spans="1:20" ht="18" customHeight="1">
      <c r="A3" s="1667" t="s">
        <v>340</v>
      </c>
      <c r="B3" s="1667"/>
      <c r="C3" s="1667"/>
      <c r="D3" s="1667"/>
      <c r="E3" s="1652" t="str">
        <f>'Thong tin'!B3</f>
        <v>10  tháng / năm 2016</v>
      </c>
      <c r="F3" s="1652"/>
      <c r="G3" s="1652"/>
      <c r="H3" s="1652"/>
      <c r="I3" s="1652"/>
      <c r="J3" s="1652"/>
      <c r="K3" s="1652"/>
      <c r="L3" s="1652"/>
      <c r="M3" s="1652"/>
      <c r="N3" s="1652"/>
      <c r="O3" s="1652"/>
      <c r="P3" s="1652"/>
      <c r="Q3" s="953" t="s">
        <v>462</v>
      </c>
      <c r="R3" s="952"/>
      <c r="S3" s="949"/>
      <c r="T3" s="949"/>
    </row>
    <row r="4" spans="1:20" ht="14.25" customHeight="1">
      <c r="A4" s="463" t="s">
        <v>215</v>
      </c>
      <c r="B4" s="951"/>
      <c r="C4" s="951"/>
      <c r="D4" s="951"/>
      <c r="E4" s="951"/>
      <c r="F4" s="951"/>
      <c r="G4" s="951"/>
      <c r="H4" s="951"/>
      <c r="I4" s="951"/>
      <c r="J4" s="951"/>
      <c r="K4" s="951"/>
      <c r="L4" s="951"/>
      <c r="M4" s="951"/>
      <c r="N4" s="951"/>
      <c r="O4" s="950"/>
      <c r="P4" s="950"/>
      <c r="Q4" s="1675" t="s">
        <v>404</v>
      </c>
      <c r="R4" s="1675"/>
      <c r="S4" s="1675"/>
      <c r="T4" s="1675"/>
    </row>
    <row r="5" spans="2:20" ht="21.75" customHeight="1">
      <c r="B5" s="24"/>
      <c r="C5" s="24"/>
      <c r="Q5" s="1676" t="s">
        <v>567</v>
      </c>
      <c r="R5" s="1676"/>
      <c r="S5" s="1676"/>
      <c r="T5" s="1676"/>
    </row>
    <row r="6" spans="1:36" ht="18.75" customHeight="1">
      <c r="A6" s="1506" t="s">
        <v>72</v>
      </c>
      <c r="B6" s="1506"/>
      <c r="C6" s="1655" t="s">
        <v>216</v>
      </c>
      <c r="D6" s="1655"/>
      <c r="E6" s="1655"/>
      <c r="F6" s="1653" t="s">
        <v>134</v>
      </c>
      <c r="G6" s="1653" t="s">
        <v>217</v>
      </c>
      <c r="H6" s="1654" t="s">
        <v>137</v>
      </c>
      <c r="I6" s="1654"/>
      <c r="J6" s="1654"/>
      <c r="K6" s="1654"/>
      <c r="L6" s="1654"/>
      <c r="M6" s="1654"/>
      <c r="N6" s="1654"/>
      <c r="O6" s="1654"/>
      <c r="P6" s="1654"/>
      <c r="Q6" s="1654"/>
      <c r="R6" s="1654"/>
      <c r="S6" s="1655" t="s">
        <v>349</v>
      </c>
      <c r="T6" s="1655" t="s">
        <v>796</v>
      </c>
      <c r="U6" s="427"/>
      <c r="V6" s="427"/>
      <c r="W6" s="427"/>
      <c r="X6" s="427"/>
      <c r="Y6" s="427"/>
      <c r="Z6" s="427"/>
      <c r="AA6" s="427"/>
      <c r="AB6" s="427"/>
      <c r="AC6" s="427"/>
      <c r="AD6" s="427"/>
      <c r="AE6" s="427"/>
      <c r="AF6" s="427"/>
      <c r="AG6" s="427"/>
      <c r="AH6" s="427"/>
      <c r="AI6" s="427"/>
      <c r="AJ6" s="427"/>
    </row>
    <row r="7" spans="1:36" s="948" customFormat="1" ht="21" customHeight="1">
      <c r="A7" s="1506"/>
      <c r="B7" s="1506"/>
      <c r="C7" s="1655" t="s">
        <v>51</v>
      </c>
      <c r="D7" s="1655" t="s">
        <v>7</v>
      </c>
      <c r="E7" s="1655"/>
      <c r="F7" s="1653"/>
      <c r="G7" s="1653"/>
      <c r="H7" s="1653" t="s">
        <v>137</v>
      </c>
      <c r="I7" s="1655" t="s">
        <v>138</v>
      </c>
      <c r="J7" s="1655"/>
      <c r="K7" s="1655"/>
      <c r="L7" s="1655"/>
      <c r="M7" s="1655"/>
      <c r="N7" s="1655"/>
      <c r="O7" s="1655"/>
      <c r="P7" s="1655"/>
      <c r="Q7" s="1655"/>
      <c r="R7" s="1653" t="s">
        <v>218</v>
      </c>
      <c r="S7" s="1655"/>
      <c r="T7" s="1655"/>
      <c r="U7" s="949"/>
      <c r="V7" s="949"/>
      <c r="W7" s="949"/>
      <c r="X7" s="949"/>
      <c r="Y7" s="949"/>
      <c r="Z7" s="949"/>
      <c r="AA7" s="949"/>
      <c r="AB7" s="949"/>
      <c r="AC7" s="949"/>
      <c r="AD7" s="949"/>
      <c r="AE7" s="949"/>
      <c r="AF7" s="949"/>
      <c r="AG7" s="949"/>
      <c r="AH7" s="949"/>
      <c r="AI7" s="949"/>
      <c r="AJ7" s="949"/>
    </row>
    <row r="8" spans="1:36" ht="21.75" customHeight="1">
      <c r="A8" s="1506"/>
      <c r="B8" s="1506"/>
      <c r="C8" s="1655"/>
      <c r="D8" s="1655" t="s">
        <v>219</v>
      </c>
      <c r="E8" s="1655" t="s">
        <v>220</v>
      </c>
      <c r="F8" s="1653"/>
      <c r="G8" s="1653"/>
      <c r="H8" s="1653"/>
      <c r="I8" s="1653" t="s">
        <v>795</v>
      </c>
      <c r="J8" s="1655" t="s">
        <v>7</v>
      </c>
      <c r="K8" s="1655"/>
      <c r="L8" s="1655"/>
      <c r="M8" s="1655"/>
      <c r="N8" s="1655"/>
      <c r="O8" s="1655"/>
      <c r="P8" s="1655"/>
      <c r="Q8" s="1655"/>
      <c r="R8" s="1653"/>
      <c r="S8" s="1655"/>
      <c r="T8" s="1655"/>
      <c r="U8" s="427"/>
      <c r="V8" s="427"/>
      <c r="W8" s="427"/>
      <c r="X8" s="427"/>
      <c r="Y8" s="427"/>
      <c r="Z8" s="427"/>
      <c r="AA8" s="427"/>
      <c r="AB8" s="427"/>
      <c r="AC8" s="427"/>
      <c r="AD8" s="427"/>
      <c r="AE8" s="427"/>
      <c r="AF8" s="427"/>
      <c r="AG8" s="427"/>
      <c r="AH8" s="427"/>
      <c r="AI8" s="427"/>
      <c r="AJ8" s="427"/>
    </row>
    <row r="9" spans="1:36" ht="84" customHeight="1">
      <c r="A9" s="1506"/>
      <c r="B9" s="1506"/>
      <c r="C9" s="1655"/>
      <c r="D9" s="1655"/>
      <c r="E9" s="1655"/>
      <c r="F9" s="1653"/>
      <c r="G9" s="1653"/>
      <c r="H9" s="1653"/>
      <c r="I9" s="1653"/>
      <c r="J9" s="922" t="s">
        <v>221</v>
      </c>
      <c r="K9" s="922" t="s">
        <v>222</v>
      </c>
      <c r="L9" s="922" t="s">
        <v>201</v>
      </c>
      <c r="M9" s="921" t="s">
        <v>142</v>
      </c>
      <c r="N9" s="921" t="s">
        <v>223</v>
      </c>
      <c r="O9" s="921" t="s">
        <v>146</v>
      </c>
      <c r="P9" s="921" t="s">
        <v>350</v>
      </c>
      <c r="Q9" s="921" t="s">
        <v>150</v>
      </c>
      <c r="R9" s="1653"/>
      <c r="S9" s="1655"/>
      <c r="T9" s="1655"/>
      <c r="U9" s="427"/>
      <c r="V9" s="427"/>
      <c r="W9" s="427"/>
      <c r="X9" s="427"/>
      <c r="Y9" s="427"/>
      <c r="Z9" s="427"/>
      <c r="AA9" s="427"/>
      <c r="AB9" s="427"/>
      <c r="AC9" s="427"/>
      <c r="AD9" s="427"/>
      <c r="AE9" s="427"/>
      <c r="AF9" s="427"/>
      <c r="AG9" s="427"/>
      <c r="AH9" s="427"/>
      <c r="AI9" s="427"/>
      <c r="AJ9" s="427"/>
    </row>
    <row r="10" spans="1:20" ht="17.25" customHeight="1">
      <c r="A10" s="1677" t="s">
        <v>6</v>
      </c>
      <c r="B10" s="1678"/>
      <c r="C10" s="947">
        <v>1</v>
      </c>
      <c r="D10" s="947">
        <v>2</v>
      </c>
      <c r="E10" s="947">
        <v>3</v>
      </c>
      <c r="F10" s="947">
        <v>4</v>
      </c>
      <c r="G10" s="947">
        <v>5</v>
      </c>
      <c r="H10" s="947">
        <v>6</v>
      </c>
      <c r="I10" s="947">
        <v>7</v>
      </c>
      <c r="J10" s="947">
        <v>8</v>
      </c>
      <c r="K10" s="947">
        <v>9</v>
      </c>
      <c r="L10" s="947" t="s">
        <v>101</v>
      </c>
      <c r="M10" s="947" t="s">
        <v>102</v>
      </c>
      <c r="N10" s="947" t="s">
        <v>103</v>
      </c>
      <c r="O10" s="947" t="s">
        <v>104</v>
      </c>
      <c r="P10" s="947" t="s">
        <v>105</v>
      </c>
      <c r="Q10" s="947" t="s">
        <v>352</v>
      </c>
      <c r="R10" s="947" t="s">
        <v>802</v>
      </c>
      <c r="S10" s="947" t="s">
        <v>801</v>
      </c>
      <c r="T10" s="946" t="s">
        <v>800</v>
      </c>
    </row>
    <row r="11" spans="1:21" ht="18" customHeight="1">
      <c r="A11" s="1672" t="s">
        <v>37</v>
      </c>
      <c r="B11" s="1673"/>
      <c r="C11" s="1011">
        <f aca="true" t="shared" si="0" ref="C11:K11">+C12+C22</f>
        <v>696141580</v>
      </c>
      <c r="D11" s="1011">
        <f t="shared" si="0"/>
        <v>471855609</v>
      </c>
      <c r="E11" s="1011">
        <f t="shared" si="0"/>
        <v>224285971</v>
      </c>
      <c r="F11" s="1011">
        <f t="shared" si="0"/>
        <v>16114180</v>
      </c>
      <c r="G11" s="1011">
        <f t="shared" si="0"/>
        <v>0</v>
      </c>
      <c r="H11" s="1011">
        <f t="shared" si="0"/>
        <v>680027400</v>
      </c>
      <c r="I11" s="1011">
        <f t="shared" si="0"/>
        <v>624163771</v>
      </c>
      <c r="J11" s="1011">
        <f t="shared" si="0"/>
        <v>99101257</v>
      </c>
      <c r="K11" s="1011">
        <f t="shared" si="0"/>
        <v>22036030</v>
      </c>
      <c r="L11" s="1011"/>
      <c r="M11" s="1011">
        <f aca="true" t="shared" si="1" ref="M11:S11">+M12+M22</f>
        <v>462576750</v>
      </c>
      <c r="N11" s="1011">
        <f t="shared" si="1"/>
        <v>19421310</v>
      </c>
      <c r="O11" s="1011">
        <f t="shared" si="1"/>
        <v>202728</v>
      </c>
      <c r="P11" s="1011">
        <f t="shared" si="1"/>
        <v>0</v>
      </c>
      <c r="Q11" s="1011">
        <f t="shared" si="1"/>
        <v>20825696</v>
      </c>
      <c r="R11" s="1011">
        <f t="shared" si="1"/>
        <v>55863629</v>
      </c>
      <c r="S11" s="1011">
        <f t="shared" si="1"/>
        <v>558890113</v>
      </c>
      <c r="T11" s="1012">
        <f aca="true" t="shared" si="2" ref="T11:T74">(((J11+K11+L11))/I11)*100</f>
        <v>19.407933082357644</v>
      </c>
      <c r="U11" s="971">
        <f>+C11-(F11+G11+H11)</f>
        <v>0</v>
      </c>
    </row>
    <row r="12" spans="1:21" ht="18" customHeight="1">
      <c r="A12" s="1013" t="s">
        <v>0</v>
      </c>
      <c r="B12" s="1014" t="s">
        <v>787</v>
      </c>
      <c r="C12" s="1011">
        <f aca="true" t="shared" si="3" ref="C12:K12">SUM(C13:C21)</f>
        <v>123132201</v>
      </c>
      <c r="D12" s="1011">
        <f t="shared" si="3"/>
        <v>103655338</v>
      </c>
      <c r="E12" s="1011">
        <f t="shared" si="3"/>
        <v>19476863</v>
      </c>
      <c r="F12" s="1011">
        <f t="shared" si="3"/>
        <v>90496</v>
      </c>
      <c r="G12" s="1011">
        <f t="shared" si="3"/>
        <v>0</v>
      </c>
      <c r="H12" s="1011">
        <f t="shared" si="3"/>
        <v>123041705</v>
      </c>
      <c r="I12" s="1011">
        <f t="shared" si="3"/>
        <v>116373770</v>
      </c>
      <c r="J12" s="1011">
        <f t="shared" si="3"/>
        <v>18206725</v>
      </c>
      <c r="K12" s="1011">
        <f t="shared" si="3"/>
        <v>11738601</v>
      </c>
      <c r="L12" s="1011"/>
      <c r="M12" s="1011">
        <f aca="true" t="shared" si="4" ref="M12:S12">SUM(M13:M21)</f>
        <v>79348605</v>
      </c>
      <c r="N12" s="1011">
        <f t="shared" si="4"/>
        <v>2689049</v>
      </c>
      <c r="O12" s="1011">
        <f t="shared" si="4"/>
        <v>23750</v>
      </c>
      <c r="P12" s="1011">
        <f t="shared" si="4"/>
        <v>0</v>
      </c>
      <c r="Q12" s="1011">
        <f t="shared" si="4"/>
        <v>4367040</v>
      </c>
      <c r="R12" s="1011">
        <f t="shared" si="4"/>
        <v>6667935</v>
      </c>
      <c r="S12" s="1011">
        <f t="shared" si="4"/>
        <v>93096379</v>
      </c>
      <c r="T12" s="1012">
        <f t="shared" si="2"/>
        <v>25.732023633848073</v>
      </c>
      <c r="U12" s="971">
        <f aca="true" t="shared" si="5" ref="U12:U75">+C12-(F12+G12+H12)</f>
        <v>0</v>
      </c>
    </row>
    <row r="13" spans="1:21" ht="18" customHeight="1">
      <c r="A13" s="935" t="s">
        <v>52</v>
      </c>
      <c r="B13" s="934" t="s">
        <v>666</v>
      </c>
      <c r="C13" s="1011">
        <f aca="true" t="shared" si="6" ref="C13:C75">+D13+E13</f>
        <v>97768</v>
      </c>
      <c r="D13" s="1015">
        <v>0</v>
      </c>
      <c r="E13" s="1015">
        <v>97768</v>
      </c>
      <c r="F13" s="1015"/>
      <c r="G13" s="1015"/>
      <c r="H13" s="1011">
        <f aca="true" t="shared" si="7" ref="H13:H36">SUM(I13,R13)</f>
        <v>97768</v>
      </c>
      <c r="I13" s="1011">
        <f aca="true" t="shared" si="8" ref="I13:I36">SUM(J13:Q13)</f>
        <v>97768</v>
      </c>
      <c r="J13" s="1015">
        <v>87768</v>
      </c>
      <c r="K13" s="1015">
        <v>10000</v>
      </c>
      <c r="L13" s="1015"/>
      <c r="M13" s="1015"/>
      <c r="N13" s="1015"/>
      <c r="O13" s="1015"/>
      <c r="P13" s="1015"/>
      <c r="Q13" s="1015"/>
      <c r="R13" s="1015"/>
      <c r="S13" s="1016">
        <f aca="true" t="shared" si="9" ref="S13:S21">SUM(M13:R13)</f>
        <v>0</v>
      </c>
      <c r="T13" s="1017">
        <f t="shared" si="2"/>
        <v>100</v>
      </c>
      <c r="U13" s="971">
        <f t="shared" si="5"/>
        <v>0</v>
      </c>
    </row>
    <row r="14" spans="1:21" ht="18" customHeight="1">
      <c r="A14" s="935" t="s">
        <v>53</v>
      </c>
      <c r="B14" s="934" t="s">
        <v>781</v>
      </c>
      <c r="C14" s="1011">
        <f t="shared" si="6"/>
        <v>89255</v>
      </c>
      <c r="D14" s="1015">
        <v>0</v>
      </c>
      <c r="E14" s="1015">
        <v>89255</v>
      </c>
      <c r="F14" s="1015"/>
      <c r="G14" s="1015"/>
      <c r="H14" s="1011">
        <f t="shared" si="7"/>
        <v>89255</v>
      </c>
      <c r="I14" s="1011">
        <f t="shared" si="8"/>
        <v>89255</v>
      </c>
      <c r="J14" s="1015">
        <v>89255</v>
      </c>
      <c r="K14" s="1015"/>
      <c r="L14" s="1015"/>
      <c r="M14" s="1015"/>
      <c r="N14" s="1015"/>
      <c r="O14" s="1015"/>
      <c r="P14" s="1015"/>
      <c r="Q14" s="1015"/>
      <c r="R14" s="1015"/>
      <c r="S14" s="1016">
        <f t="shared" si="9"/>
        <v>0</v>
      </c>
      <c r="T14" s="1017">
        <f t="shared" si="2"/>
        <v>100</v>
      </c>
      <c r="U14" s="971">
        <f t="shared" si="5"/>
        <v>0</v>
      </c>
    </row>
    <row r="15" spans="1:21" ht="18" customHeight="1">
      <c r="A15" s="935" t="s">
        <v>58</v>
      </c>
      <c r="B15" s="934" t="s">
        <v>780</v>
      </c>
      <c r="C15" s="1011">
        <f t="shared" si="6"/>
        <v>10752692</v>
      </c>
      <c r="D15" s="1015">
        <v>10324932</v>
      </c>
      <c r="E15" s="1015">
        <v>427760</v>
      </c>
      <c r="F15" s="1015"/>
      <c r="G15" s="1015"/>
      <c r="H15" s="1011">
        <f t="shared" si="7"/>
        <v>10752692</v>
      </c>
      <c r="I15" s="1011">
        <f t="shared" si="8"/>
        <v>10746249</v>
      </c>
      <c r="J15" s="1015">
        <v>92117</v>
      </c>
      <c r="K15" s="1015"/>
      <c r="L15" s="1015"/>
      <c r="M15" s="1015">
        <v>9916043</v>
      </c>
      <c r="N15" s="1015"/>
      <c r="O15" s="1015">
        <v>23750</v>
      </c>
      <c r="P15" s="1015"/>
      <c r="Q15" s="1015">
        <v>714339</v>
      </c>
      <c r="R15" s="1015">
        <v>6443</v>
      </c>
      <c r="S15" s="1016">
        <f t="shared" si="9"/>
        <v>10660575</v>
      </c>
      <c r="T15" s="1017">
        <f t="shared" si="2"/>
        <v>0.8572014290753919</v>
      </c>
      <c r="U15" s="971">
        <f t="shared" si="5"/>
        <v>0</v>
      </c>
    </row>
    <row r="16" spans="1:21" ht="18" customHeight="1">
      <c r="A16" s="935" t="s">
        <v>73</v>
      </c>
      <c r="B16" s="934" t="s">
        <v>779</v>
      </c>
      <c r="C16" s="1011">
        <f t="shared" si="6"/>
        <v>54184407</v>
      </c>
      <c r="D16" s="1015">
        <v>51255040</v>
      </c>
      <c r="E16" s="1015">
        <v>2929367</v>
      </c>
      <c r="F16" s="1015">
        <v>3191</v>
      </c>
      <c r="G16" s="1015"/>
      <c r="H16" s="1011">
        <f t="shared" si="7"/>
        <v>54181216</v>
      </c>
      <c r="I16" s="1011">
        <f t="shared" si="8"/>
        <v>48533672</v>
      </c>
      <c r="J16" s="1015">
        <v>4697435</v>
      </c>
      <c r="K16" s="1015"/>
      <c r="L16" s="1015"/>
      <c r="M16" s="1015">
        <v>41791369</v>
      </c>
      <c r="N16" s="1015">
        <v>2044868</v>
      </c>
      <c r="O16" s="1015"/>
      <c r="P16" s="1015"/>
      <c r="Q16" s="1015"/>
      <c r="R16" s="1015">
        <v>5647544</v>
      </c>
      <c r="S16" s="1016">
        <f t="shared" si="9"/>
        <v>49483781</v>
      </c>
      <c r="T16" s="1017">
        <f t="shared" si="2"/>
        <v>9.678713368318803</v>
      </c>
      <c r="U16" s="971">
        <f t="shared" si="5"/>
        <v>0</v>
      </c>
    </row>
    <row r="17" spans="1:21" ht="18" customHeight="1">
      <c r="A17" s="935" t="s">
        <v>74</v>
      </c>
      <c r="B17" s="1018" t="s">
        <v>778</v>
      </c>
      <c r="C17" s="1011">
        <f t="shared" si="6"/>
        <v>18556970</v>
      </c>
      <c r="D17" s="1015">
        <v>13113232</v>
      </c>
      <c r="E17" s="1015">
        <v>5443738</v>
      </c>
      <c r="F17" s="1015"/>
      <c r="G17" s="1015"/>
      <c r="H17" s="1011">
        <f t="shared" si="7"/>
        <v>18556970</v>
      </c>
      <c r="I17" s="1011">
        <f t="shared" si="8"/>
        <v>18333492</v>
      </c>
      <c r="J17" s="1015">
        <v>2935443</v>
      </c>
      <c r="K17" s="1015">
        <v>6400572</v>
      </c>
      <c r="L17" s="1015"/>
      <c r="M17" s="1015">
        <v>8899817</v>
      </c>
      <c r="N17" s="1015"/>
      <c r="O17" s="1015"/>
      <c r="P17" s="1015"/>
      <c r="Q17" s="1015">
        <v>97660</v>
      </c>
      <c r="R17" s="1015">
        <v>223478</v>
      </c>
      <c r="S17" s="1016">
        <f t="shared" si="9"/>
        <v>9220955</v>
      </c>
      <c r="T17" s="1017">
        <f t="shared" si="2"/>
        <v>50.92327746399867</v>
      </c>
      <c r="U17" s="971">
        <f t="shared" si="5"/>
        <v>0</v>
      </c>
    </row>
    <row r="18" spans="1:21" ht="18" customHeight="1">
      <c r="A18" s="935" t="s">
        <v>75</v>
      </c>
      <c r="B18" s="934" t="s">
        <v>777</v>
      </c>
      <c r="C18" s="1011">
        <f t="shared" si="6"/>
        <v>21816461</v>
      </c>
      <c r="D18" s="1015">
        <v>13882700</v>
      </c>
      <c r="E18" s="1015">
        <v>7933761</v>
      </c>
      <c r="F18" s="1015">
        <v>87205</v>
      </c>
      <c r="G18" s="1015"/>
      <c r="H18" s="1011">
        <f t="shared" si="7"/>
        <v>21729256</v>
      </c>
      <c r="I18" s="1011">
        <f t="shared" si="8"/>
        <v>21639146</v>
      </c>
      <c r="J18" s="1015">
        <v>7758145</v>
      </c>
      <c r="K18" s="1015">
        <v>632355</v>
      </c>
      <c r="L18" s="1015"/>
      <c r="M18" s="1015">
        <v>12683840</v>
      </c>
      <c r="N18" s="1015">
        <v>564806</v>
      </c>
      <c r="O18" s="1015"/>
      <c r="P18" s="1015"/>
      <c r="Q18" s="1015"/>
      <c r="R18" s="1015">
        <v>90110</v>
      </c>
      <c r="S18" s="1016">
        <f t="shared" si="9"/>
        <v>13338756</v>
      </c>
      <c r="T18" s="1017">
        <f t="shared" si="2"/>
        <v>38.77463556094127</v>
      </c>
      <c r="U18" s="971">
        <f t="shared" si="5"/>
        <v>0</v>
      </c>
    </row>
    <row r="19" spans="1:21" ht="18" customHeight="1">
      <c r="A19" s="935" t="s">
        <v>76</v>
      </c>
      <c r="B19" s="934" t="s">
        <v>776</v>
      </c>
      <c r="C19" s="1011">
        <f t="shared" si="6"/>
        <v>4716116</v>
      </c>
      <c r="D19" s="1015">
        <v>2782274</v>
      </c>
      <c r="E19" s="1015">
        <v>1933842</v>
      </c>
      <c r="F19" s="1015">
        <v>100</v>
      </c>
      <c r="G19" s="1015">
        <v>0</v>
      </c>
      <c r="H19" s="1011">
        <f t="shared" si="7"/>
        <v>4716016</v>
      </c>
      <c r="I19" s="1011">
        <f t="shared" si="8"/>
        <v>4608355</v>
      </c>
      <c r="J19" s="1015">
        <v>734905</v>
      </c>
      <c r="K19" s="1015">
        <v>133006</v>
      </c>
      <c r="L19" s="1015"/>
      <c r="M19" s="1015">
        <v>3718844</v>
      </c>
      <c r="N19" s="1015">
        <v>21600</v>
      </c>
      <c r="O19" s="1015"/>
      <c r="P19" s="1015"/>
      <c r="Q19" s="1015"/>
      <c r="R19" s="1015">
        <v>107661</v>
      </c>
      <c r="S19" s="1016">
        <f t="shared" si="9"/>
        <v>3848105</v>
      </c>
      <c r="T19" s="1017">
        <f t="shared" si="2"/>
        <v>18.833423206328508</v>
      </c>
      <c r="U19" s="971">
        <f t="shared" si="5"/>
        <v>0</v>
      </c>
    </row>
    <row r="20" spans="1:21" ht="18" customHeight="1">
      <c r="A20" s="935" t="s">
        <v>77</v>
      </c>
      <c r="B20" s="934" t="s">
        <v>775</v>
      </c>
      <c r="C20" s="1011">
        <f t="shared" si="6"/>
        <v>3429362</v>
      </c>
      <c r="D20" s="1015">
        <v>3178807</v>
      </c>
      <c r="E20" s="1015">
        <v>250555</v>
      </c>
      <c r="F20" s="1015"/>
      <c r="G20" s="1015"/>
      <c r="H20" s="1011">
        <f t="shared" si="7"/>
        <v>3429362</v>
      </c>
      <c r="I20" s="1011">
        <f t="shared" si="8"/>
        <v>3188842</v>
      </c>
      <c r="J20" s="1015">
        <v>1665633</v>
      </c>
      <c r="K20" s="1015">
        <v>73960</v>
      </c>
      <c r="L20" s="1015"/>
      <c r="M20" s="1015">
        <v>1188154</v>
      </c>
      <c r="N20" s="1015">
        <v>21117</v>
      </c>
      <c r="O20" s="1015"/>
      <c r="P20" s="1015"/>
      <c r="Q20" s="1015">
        <v>239978</v>
      </c>
      <c r="R20" s="1015">
        <v>240520</v>
      </c>
      <c r="S20" s="1016">
        <f t="shared" si="9"/>
        <v>1689769</v>
      </c>
      <c r="T20" s="1017">
        <f t="shared" si="2"/>
        <v>54.552498994932954</v>
      </c>
      <c r="U20" s="971">
        <f t="shared" si="5"/>
        <v>0</v>
      </c>
    </row>
    <row r="21" spans="1:21" ht="18" customHeight="1">
      <c r="A21" s="935" t="s">
        <v>78</v>
      </c>
      <c r="B21" s="934" t="s">
        <v>774</v>
      </c>
      <c r="C21" s="1011">
        <f t="shared" si="6"/>
        <v>9489170</v>
      </c>
      <c r="D21" s="1015">
        <v>9118353</v>
      </c>
      <c r="E21" s="1015">
        <v>370817</v>
      </c>
      <c r="F21" s="1015"/>
      <c r="G21" s="1015"/>
      <c r="H21" s="1011">
        <f t="shared" si="7"/>
        <v>9489170</v>
      </c>
      <c r="I21" s="1011">
        <f t="shared" si="8"/>
        <v>9136991</v>
      </c>
      <c r="J21" s="1015">
        <v>146024</v>
      </c>
      <c r="K21" s="1015">
        <v>4488708</v>
      </c>
      <c r="L21" s="1015"/>
      <c r="M21" s="1015">
        <v>1150538</v>
      </c>
      <c r="N21" s="1015">
        <v>36658</v>
      </c>
      <c r="O21" s="1015"/>
      <c r="P21" s="1015"/>
      <c r="Q21" s="1015">
        <v>3315063</v>
      </c>
      <c r="R21" s="1015">
        <v>352179</v>
      </c>
      <c r="S21" s="1016">
        <f t="shared" si="9"/>
        <v>4854438</v>
      </c>
      <c r="T21" s="1017">
        <f t="shared" si="2"/>
        <v>50.724926838605846</v>
      </c>
      <c r="U21" s="971">
        <f t="shared" si="5"/>
        <v>0</v>
      </c>
    </row>
    <row r="22" spans="1:21" ht="18" customHeight="1">
      <c r="A22" s="1013" t="s">
        <v>1</v>
      </c>
      <c r="B22" s="1014" t="s">
        <v>19</v>
      </c>
      <c r="C22" s="1011">
        <f t="shared" si="6"/>
        <v>573009379</v>
      </c>
      <c r="D22" s="1011">
        <f>SUM(D23,D31,D37,D42,D47,D53,D59,D65,D71)</f>
        <v>368200271</v>
      </c>
      <c r="E22" s="1011">
        <f>SUM(E23,E31,E37,E42,E47,E53,E59,E65,E71)</f>
        <v>204809108</v>
      </c>
      <c r="F22" s="1011">
        <f>SUM(F23,F31,F37,F42,F47,F53,F59,F65,F71)</f>
        <v>16023684</v>
      </c>
      <c r="G22" s="1011">
        <f>SUM(G23,G31,G37,G42,G47,G53,G59,G65,G71)</f>
        <v>0</v>
      </c>
      <c r="H22" s="1011">
        <f t="shared" si="7"/>
        <v>556985695</v>
      </c>
      <c r="I22" s="1011">
        <f t="shared" si="8"/>
        <v>507790001</v>
      </c>
      <c r="J22" s="1011">
        <f>SUM(J23,J31,J37,J42,J47,J53,J59,J65,J71)</f>
        <v>80894532</v>
      </c>
      <c r="K22" s="1011">
        <f>SUM(K23,K31,K37,K42,K47,K53,K59,K65,K71)</f>
        <v>10297429</v>
      </c>
      <c r="L22" s="1011"/>
      <c r="M22" s="1011">
        <f aca="true" t="shared" si="10" ref="M22:S22">SUM(M23,M31,M37,M42,M47,M53,M59,M65,M71)</f>
        <v>383228145</v>
      </c>
      <c r="N22" s="1011">
        <f t="shared" si="10"/>
        <v>16732261</v>
      </c>
      <c r="O22" s="1011">
        <f t="shared" si="10"/>
        <v>178978</v>
      </c>
      <c r="P22" s="1011">
        <f t="shared" si="10"/>
        <v>0</v>
      </c>
      <c r="Q22" s="1011">
        <f t="shared" si="10"/>
        <v>16458656</v>
      </c>
      <c r="R22" s="1011">
        <f t="shared" si="10"/>
        <v>49195694</v>
      </c>
      <c r="S22" s="1011">
        <f t="shared" si="10"/>
        <v>465793734</v>
      </c>
      <c r="T22" s="1017">
        <f t="shared" si="2"/>
        <v>17.958597219404485</v>
      </c>
      <c r="U22" s="971">
        <f t="shared" si="5"/>
        <v>0</v>
      </c>
    </row>
    <row r="23" spans="1:21" ht="18" customHeight="1">
      <c r="A23" s="1013" t="s">
        <v>52</v>
      </c>
      <c r="B23" s="1014" t="s">
        <v>773</v>
      </c>
      <c r="C23" s="1011">
        <f t="shared" si="6"/>
        <v>180390606</v>
      </c>
      <c r="D23" s="1011">
        <f>SUM(D24:D30)</f>
        <v>126366488</v>
      </c>
      <c r="E23" s="1011">
        <f>SUM(E24:E30)</f>
        <v>54024118</v>
      </c>
      <c r="F23" s="1011">
        <f>SUM(F24:F30)</f>
        <v>6677901</v>
      </c>
      <c r="G23" s="1011">
        <f>SUM(G24:G30)</f>
        <v>0</v>
      </c>
      <c r="H23" s="1011">
        <f t="shared" si="7"/>
        <v>173712705</v>
      </c>
      <c r="I23" s="1011">
        <f t="shared" si="8"/>
        <v>162396701</v>
      </c>
      <c r="J23" s="1011">
        <f>SUM(J24:J30)</f>
        <v>31978894</v>
      </c>
      <c r="K23" s="1011">
        <f>SUM(K24:K30)</f>
        <v>2929355</v>
      </c>
      <c r="L23" s="1011"/>
      <c r="M23" s="1011">
        <f aca="true" t="shared" si="11" ref="M23:R23">SUM(M24:M30)</f>
        <v>109821442</v>
      </c>
      <c r="N23" s="1011">
        <f t="shared" si="11"/>
        <v>10137506</v>
      </c>
      <c r="O23" s="1011">
        <f t="shared" si="11"/>
        <v>0</v>
      </c>
      <c r="P23" s="1011">
        <f t="shared" si="11"/>
        <v>0</v>
      </c>
      <c r="Q23" s="1011">
        <f t="shared" si="11"/>
        <v>7529504</v>
      </c>
      <c r="R23" s="1011">
        <f t="shared" si="11"/>
        <v>11316004</v>
      </c>
      <c r="S23" s="1016">
        <f aca="true" t="shared" si="12" ref="S23:S36">SUM(M23:R23)</f>
        <v>138804456</v>
      </c>
      <c r="T23" s="1017">
        <f t="shared" si="2"/>
        <v>21.495663880511955</v>
      </c>
      <c r="U23" s="971">
        <f t="shared" si="5"/>
        <v>0</v>
      </c>
    </row>
    <row r="24" spans="1:21" ht="18" customHeight="1">
      <c r="A24" s="935" t="s">
        <v>54</v>
      </c>
      <c r="B24" s="934" t="s">
        <v>772</v>
      </c>
      <c r="C24" s="1011">
        <f t="shared" si="6"/>
        <v>1735409</v>
      </c>
      <c r="D24" s="942">
        <f>277442</f>
        <v>277442</v>
      </c>
      <c r="E24" s="945">
        <v>1457967</v>
      </c>
      <c r="F24" s="945">
        <v>277800</v>
      </c>
      <c r="G24" s="1015"/>
      <c r="H24" s="1011">
        <f t="shared" si="7"/>
        <v>1457609</v>
      </c>
      <c r="I24" s="1011">
        <f t="shared" si="8"/>
        <v>1164483</v>
      </c>
      <c r="J24" s="945">
        <v>1008263</v>
      </c>
      <c r="K24" s="945">
        <v>53104</v>
      </c>
      <c r="L24" s="945">
        <v>0</v>
      </c>
      <c r="M24" s="945">
        <v>103116</v>
      </c>
      <c r="N24" s="945"/>
      <c r="O24" s="945"/>
      <c r="P24" s="1019">
        <v>0</v>
      </c>
      <c r="Q24" s="944">
        <v>0</v>
      </c>
      <c r="R24" s="944">
        <v>293126</v>
      </c>
      <c r="S24" s="1016">
        <f t="shared" si="12"/>
        <v>396242</v>
      </c>
      <c r="T24" s="1017">
        <f t="shared" si="2"/>
        <v>91.14491151867395</v>
      </c>
      <c r="U24" s="971">
        <f t="shared" si="5"/>
        <v>0</v>
      </c>
    </row>
    <row r="25" spans="1:21" ht="18" customHeight="1">
      <c r="A25" s="935" t="s">
        <v>55</v>
      </c>
      <c r="B25" s="934" t="s">
        <v>771</v>
      </c>
      <c r="C25" s="1011">
        <f t="shared" si="6"/>
        <v>29841690</v>
      </c>
      <c r="D25" s="942">
        <f>19377152</f>
        <v>19377152</v>
      </c>
      <c r="E25" s="945">
        <v>10464538</v>
      </c>
      <c r="F25" s="945">
        <v>3393385</v>
      </c>
      <c r="G25" s="1015"/>
      <c r="H25" s="1011">
        <f t="shared" si="7"/>
        <v>26448305</v>
      </c>
      <c r="I25" s="1011">
        <f t="shared" si="8"/>
        <v>24813603</v>
      </c>
      <c r="J25" s="945">
        <f>5589354+101</f>
        <v>5589455</v>
      </c>
      <c r="K25" s="945">
        <v>260138</v>
      </c>
      <c r="L25" s="945">
        <v>0</v>
      </c>
      <c r="M25" s="945">
        <f>11739647-101+4</f>
        <v>11739550</v>
      </c>
      <c r="N25" s="945">
        <v>883910</v>
      </c>
      <c r="O25" s="945"/>
      <c r="P25" s="1019">
        <v>0</v>
      </c>
      <c r="Q25" s="944">
        <v>6340550</v>
      </c>
      <c r="R25" s="944">
        <v>1634702</v>
      </c>
      <c r="S25" s="1016">
        <f t="shared" si="12"/>
        <v>20598712</v>
      </c>
      <c r="T25" s="1017">
        <f t="shared" si="2"/>
        <v>23.57413794361101</v>
      </c>
      <c r="U25" s="971">
        <f t="shared" si="5"/>
        <v>0</v>
      </c>
    </row>
    <row r="26" spans="1:21" ht="18" customHeight="1">
      <c r="A26" s="935" t="s">
        <v>141</v>
      </c>
      <c r="B26" s="934" t="s">
        <v>770</v>
      </c>
      <c r="C26" s="1011">
        <f t="shared" si="6"/>
        <v>37443888</v>
      </c>
      <c r="D26" s="942">
        <v>31501983</v>
      </c>
      <c r="E26" s="945">
        <f>479889+5462016</f>
        <v>5941905</v>
      </c>
      <c r="F26" s="945"/>
      <c r="G26" s="1015"/>
      <c r="H26" s="1011">
        <f t="shared" si="7"/>
        <v>37443888</v>
      </c>
      <c r="I26" s="1011">
        <f t="shared" si="8"/>
        <v>34833444</v>
      </c>
      <c r="J26" s="945">
        <f>10373589+494329</f>
        <v>10867918</v>
      </c>
      <c r="K26" s="945">
        <f>2107+1259757</f>
        <v>1261864</v>
      </c>
      <c r="L26" s="945">
        <v>0</v>
      </c>
      <c r="M26" s="945">
        <f>22062610+455020</f>
        <v>22517630</v>
      </c>
      <c r="N26" s="945">
        <f>21326+164706</f>
        <v>186032</v>
      </c>
      <c r="O26" s="945"/>
      <c r="P26" s="1019">
        <v>0</v>
      </c>
      <c r="Q26" s="944">
        <v>0</v>
      </c>
      <c r="R26" s="944">
        <f>2405532+204912</f>
        <v>2610444</v>
      </c>
      <c r="S26" s="1016">
        <f t="shared" si="12"/>
        <v>25314106</v>
      </c>
      <c r="T26" s="1017">
        <f t="shared" si="2"/>
        <v>34.822230038465335</v>
      </c>
      <c r="U26" s="971">
        <f t="shared" si="5"/>
        <v>0</v>
      </c>
    </row>
    <row r="27" spans="1:21" ht="18" customHeight="1">
      <c r="A27" s="935" t="s">
        <v>143</v>
      </c>
      <c r="B27" s="934" t="s">
        <v>769</v>
      </c>
      <c r="C27" s="1011">
        <f t="shared" si="6"/>
        <v>37940157</v>
      </c>
      <c r="D27" s="942">
        <v>21826598</v>
      </c>
      <c r="E27" s="945">
        <v>16113559</v>
      </c>
      <c r="F27" s="945"/>
      <c r="G27" s="1015"/>
      <c r="H27" s="1011">
        <f t="shared" si="7"/>
        <v>37940157</v>
      </c>
      <c r="I27" s="1011">
        <f t="shared" si="8"/>
        <v>36740743</v>
      </c>
      <c r="J27" s="945">
        <v>5476599</v>
      </c>
      <c r="K27" s="945">
        <v>1040649</v>
      </c>
      <c r="L27" s="945">
        <v>0</v>
      </c>
      <c r="M27" s="945">
        <v>29355713</v>
      </c>
      <c r="N27" s="945">
        <v>102625</v>
      </c>
      <c r="O27" s="945"/>
      <c r="P27" s="1019">
        <v>0</v>
      </c>
      <c r="Q27" s="944">
        <v>765157</v>
      </c>
      <c r="R27" s="944">
        <v>1199414</v>
      </c>
      <c r="S27" s="1016">
        <f t="shared" si="12"/>
        <v>31422909</v>
      </c>
      <c r="T27" s="1017">
        <f t="shared" si="2"/>
        <v>17.738476328581594</v>
      </c>
      <c r="U27" s="971">
        <f t="shared" si="5"/>
        <v>0</v>
      </c>
    </row>
    <row r="28" spans="1:21" ht="18" customHeight="1">
      <c r="A28" s="935" t="s">
        <v>145</v>
      </c>
      <c r="B28" s="934" t="s">
        <v>768</v>
      </c>
      <c r="C28" s="1011">
        <f t="shared" si="6"/>
        <v>32006010</v>
      </c>
      <c r="D28" s="942">
        <v>24042107</v>
      </c>
      <c r="E28" s="945">
        <v>7963903</v>
      </c>
      <c r="F28" s="945">
        <v>42000</v>
      </c>
      <c r="G28" s="1015"/>
      <c r="H28" s="1011">
        <f t="shared" si="7"/>
        <v>31964010</v>
      </c>
      <c r="I28" s="1011">
        <f t="shared" si="8"/>
        <v>27815162</v>
      </c>
      <c r="J28" s="945">
        <v>3516595</v>
      </c>
      <c r="K28" s="945">
        <v>149837</v>
      </c>
      <c r="L28" s="945">
        <v>0</v>
      </c>
      <c r="M28" s="945">
        <v>19925534</v>
      </c>
      <c r="N28" s="945">
        <v>4223196</v>
      </c>
      <c r="O28" s="945"/>
      <c r="P28" s="1019">
        <v>0</v>
      </c>
      <c r="Q28" s="944">
        <v>0</v>
      </c>
      <c r="R28" s="944">
        <v>4148848</v>
      </c>
      <c r="S28" s="1016">
        <f t="shared" si="12"/>
        <v>28297578</v>
      </c>
      <c r="T28" s="1017">
        <f t="shared" si="2"/>
        <v>13.181415229578747</v>
      </c>
      <c r="U28" s="971">
        <f t="shared" si="5"/>
        <v>0</v>
      </c>
    </row>
    <row r="29" spans="1:21" ht="18" customHeight="1">
      <c r="A29" s="935" t="s">
        <v>147</v>
      </c>
      <c r="B29" s="934" t="s">
        <v>767</v>
      </c>
      <c r="C29" s="1011">
        <f t="shared" si="6"/>
        <v>23595125</v>
      </c>
      <c r="D29" s="942">
        <v>13336839</v>
      </c>
      <c r="E29" s="1020">
        <v>10258286</v>
      </c>
      <c r="F29" s="1020">
        <v>98430</v>
      </c>
      <c r="G29" s="1015"/>
      <c r="H29" s="1011">
        <f t="shared" si="7"/>
        <v>23496695</v>
      </c>
      <c r="I29" s="1011">
        <f t="shared" si="8"/>
        <v>22564140</v>
      </c>
      <c r="J29" s="1020">
        <v>2856067</v>
      </c>
      <c r="K29" s="1020">
        <v>144523</v>
      </c>
      <c r="L29" s="1020">
        <v>0</v>
      </c>
      <c r="M29" s="1020">
        <v>14900809</v>
      </c>
      <c r="N29" s="1020">
        <v>4662741</v>
      </c>
      <c r="O29" s="1020"/>
      <c r="P29" s="1021">
        <v>0</v>
      </c>
      <c r="Q29" s="1022">
        <v>0</v>
      </c>
      <c r="R29" s="944">
        <v>932555</v>
      </c>
      <c r="S29" s="1016">
        <f t="shared" si="12"/>
        <v>20496105</v>
      </c>
      <c r="T29" s="1017">
        <f t="shared" si="2"/>
        <v>13.298047255512508</v>
      </c>
      <c r="U29" s="971">
        <f t="shared" si="5"/>
        <v>0</v>
      </c>
    </row>
    <row r="30" spans="1:21" ht="18" customHeight="1">
      <c r="A30" s="935" t="s">
        <v>149</v>
      </c>
      <c r="B30" s="934" t="s">
        <v>766</v>
      </c>
      <c r="C30" s="1011">
        <f t="shared" si="6"/>
        <v>17828327</v>
      </c>
      <c r="D30" s="942">
        <v>16004367</v>
      </c>
      <c r="E30" s="945">
        <v>1823960</v>
      </c>
      <c r="F30" s="945">
        <v>2866286</v>
      </c>
      <c r="G30" s="1015"/>
      <c r="H30" s="1011">
        <f t="shared" si="7"/>
        <v>14962041</v>
      </c>
      <c r="I30" s="1011">
        <f t="shared" si="8"/>
        <v>14465126</v>
      </c>
      <c r="J30" s="945">
        <v>2663997</v>
      </c>
      <c r="K30" s="945">
        <v>19240</v>
      </c>
      <c r="L30" s="945">
        <v>0</v>
      </c>
      <c r="M30" s="945">
        <v>11279090</v>
      </c>
      <c r="N30" s="945">
        <v>79002</v>
      </c>
      <c r="O30" s="945"/>
      <c r="P30" s="1019">
        <v>0</v>
      </c>
      <c r="Q30" s="944">
        <v>423797</v>
      </c>
      <c r="R30" s="944">
        <v>496915</v>
      </c>
      <c r="S30" s="1016">
        <f t="shared" si="12"/>
        <v>12278804</v>
      </c>
      <c r="T30" s="1017">
        <f t="shared" si="2"/>
        <v>18.54969669811379</v>
      </c>
      <c r="U30" s="971">
        <f t="shared" si="5"/>
        <v>0</v>
      </c>
    </row>
    <row r="31" spans="1:21" ht="18" customHeight="1">
      <c r="A31" s="1013" t="s">
        <v>53</v>
      </c>
      <c r="B31" s="1014" t="s">
        <v>765</v>
      </c>
      <c r="C31" s="1011">
        <f t="shared" si="6"/>
        <v>59660279</v>
      </c>
      <c r="D31" s="1011">
        <f>SUM(D32:D36)</f>
        <v>36910577</v>
      </c>
      <c r="E31" s="1011">
        <f>SUM(E32:E36)</f>
        <v>22749702</v>
      </c>
      <c r="F31" s="1011">
        <f>SUM(F32:F36)</f>
        <v>1893184</v>
      </c>
      <c r="G31" s="1011">
        <f>SUM(G32:G36)</f>
        <v>0</v>
      </c>
      <c r="H31" s="1011">
        <f t="shared" si="7"/>
        <v>57767095</v>
      </c>
      <c r="I31" s="1011">
        <f t="shared" si="8"/>
        <v>54931462</v>
      </c>
      <c r="J31" s="1011">
        <f>SUM(J32:J36)</f>
        <v>7640727</v>
      </c>
      <c r="K31" s="1011">
        <f>SUM(K32:K36)</f>
        <v>936622</v>
      </c>
      <c r="L31" s="1011"/>
      <c r="M31" s="1011">
        <f aca="true" t="shared" si="13" ref="M31:R31">SUM(M32:M36)</f>
        <v>35868223</v>
      </c>
      <c r="N31" s="1011">
        <f t="shared" si="13"/>
        <v>3696048</v>
      </c>
      <c r="O31" s="1011">
        <f t="shared" si="13"/>
        <v>42847</v>
      </c>
      <c r="P31" s="1011">
        <f t="shared" si="13"/>
        <v>0</v>
      </c>
      <c r="Q31" s="1011">
        <f t="shared" si="13"/>
        <v>6746995</v>
      </c>
      <c r="R31" s="1011">
        <f t="shared" si="13"/>
        <v>2835633</v>
      </c>
      <c r="S31" s="1016">
        <f t="shared" si="12"/>
        <v>49189746</v>
      </c>
      <c r="T31" s="1012">
        <f t="shared" si="2"/>
        <v>15.61463811030553</v>
      </c>
      <c r="U31" s="971">
        <f t="shared" si="5"/>
        <v>0</v>
      </c>
    </row>
    <row r="32" spans="1:21" ht="18" customHeight="1">
      <c r="A32" s="935" t="s">
        <v>56</v>
      </c>
      <c r="B32" s="934" t="s">
        <v>764</v>
      </c>
      <c r="C32" s="1011">
        <f t="shared" si="6"/>
        <v>4883740</v>
      </c>
      <c r="D32" s="1015">
        <v>2881891</v>
      </c>
      <c r="E32" s="933">
        <v>2001849</v>
      </c>
      <c r="F32" s="933">
        <v>15238</v>
      </c>
      <c r="G32" s="940"/>
      <c r="H32" s="1011">
        <f t="shared" si="7"/>
        <v>4868502</v>
      </c>
      <c r="I32" s="1011">
        <f t="shared" si="8"/>
        <v>4592847</v>
      </c>
      <c r="J32" s="933">
        <f>345403-15238</f>
        <v>330165</v>
      </c>
      <c r="K32" s="1023"/>
      <c r="L32" s="1023"/>
      <c r="M32" s="933">
        <v>3926423</v>
      </c>
      <c r="N32" s="1023"/>
      <c r="O32" s="1023"/>
      <c r="P32" s="1023"/>
      <c r="Q32" s="933">
        <v>336259</v>
      </c>
      <c r="R32" s="932">
        <v>275655</v>
      </c>
      <c r="S32" s="1016">
        <f t="shared" si="12"/>
        <v>4538337</v>
      </c>
      <c r="T32" s="1017">
        <f t="shared" si="2"/>
        <v>7.188678394904076</v>
      </c>
      <c r="U32" s="971">
        <f t="shared" si="5"/>
        <v>0</v>
      </c>
    </row>
    <row r="33" spans="1:21" ht="18" customHeight="1">
      <c r="A33" s="935" t="s">
        <v>57</v>
      </c>
      <c r="B33" s="934" t="s">
        <v>763</v>
      </c>
      <c r="C33" s="1011">
        <f t="shared" si="6"/>
        <v>11811891</v>
      </c>
      <c r="D33" s="1015">
        <v>9399228</v>
      </c>
      <c r="E33" s="933">
        <v>2412663</v>
      </c>
      <c r="F33" s="933">
        <v>62188</v>
      </c>
      <c r="G33" s="940"/>
      <c r="H33" s="1011">
        <f t="shared" si="7"/>
        <v>11749703</v>
      </c>
      <c r="I33" s="1011">
        <f t="shared" si="8"/>
        <v>11510475</v>
      </c>
      <c r="J33" s="933">
        <v>1020468</v>
      </c>
      <c r="K33" s="933">
        <v>207079</v>
      </c>
      <c r="L33" s="1023"/>
      <c r="M33" s="933">
        <f>2590042+1</f>
        <v>2590043</v>
      </c>
      <c r="N33" s="933">
        <v>3568665</v>
      </c>
      <c r="O33" s="1023"/>
      <c r="P33" s="1023"/>
      <c r="Q33" s="933">
        <v>4124220</v>
      </c>
      <c r="R33" s="932">
        <v>239228</v>
      </c>
      <c r="S33" s="1016">
        <f t="shared" si="12"/>
        <v>10522156</v>
      </c>
      <c r="T33" s="1017">
        <f t="shared" si="2"/>
        <v>10.664607672576501</v>
      </c>
      <c r="U33" s="971">
        <f t="shared" si="5"/>
        <v>0</v>
      </c>
    </row>
    <row r="34" spans="1:21" ht="18" customHeight="1">
      <c r="A34" s="935" t="s">
        <v>760</v>
      </c>
      <c r="B34" s="934" t="s">
        <v>759</v>
      </c>
      <c r="C34" s="1011">
        <f t="shared" si="6"/>
        <v>25082907</v>
      </c>
      <c r="D34" s="1015">
        <v>17300321</v>
      </c>
      <c r="E34" s="933">
        <v>7782586</v>
      </c>
      <c r="F34" s="933">
        <v>134000</v>
      </c>
      <c r="G34" s="940"/>
      <c r="H34" s="1011">
        <f t="shared" si="7"/>
        <v>24948907</v>
      </c>
      <c r="I34" s="1011">
        <f t="shared" si="8"/>
        <v>23813203</v>
      </c>
      <c r="J34" s="933">
        <v>2894032</v>
      </c>
      <c r="K34" s="933">
        <v>601726</v>
      </c>
      <c r="L34" s="1023"/>
      <c r="M34" s="933">
        <f>20317445</f>
        <v>20317445</v>
      </c>
      <c r="N34" s="933">
        <v>0</v>
      </c>
      <c r="O34" s="1023"/>
      <c r="P34" s="1023"/>
      <c r="Q34" s="933">
        <v>0</v>
      </c>
      <c r="R34" s="932">
        <v>1135704</v>
      </c>
      <c r="S34" s="1016">
        <f t="shared" si="12"/>
        <v>21453149</v>
      </c>
      <c r="T34" s="1017">
        <f t="shared" si="2"/>
        <v>14.67991517142822</v>
      </c>
      <c r="U34" s="971">
        <f t="shared" si="5"/>
        <v>0</v>
      </c>
    </row>
    <row r="35" spans="1:21" ht="18" customHeight="1">
      <c r="A35" s="935" t="s">
        <v>758</v>
      </c>
      <c r="B35" s="934" t="s">
        <v>757</v>
      </c>
      <c r="C35" s="1011">
        <f t="shared" si="6"/>
        <v>7821492</v>
      </c>
      <c r="D35" s="1015">
        <v>3492759</v>
      </c>
      <c r="E35" s="933">
        <v>4328733</v>
      </c>
      <c r="F35" s="933">
        <v>656719</v>
      </c>
      <c r="G35" s="940"/>
      <c r="H35" s="1011">
        <f t="shared" si="7"/>
        <v>7164773</v>
      </c>
      <c r="I35" s="1011">
        <f t="shared" si="8"/>
        <v>6973697</v>
      </c>
      <c r="J35" s="933">
        <v>1041002</v>
      </c>
      <c r="K35" s="933">
        <v>88795</v>
      </c>
      <c r="L35" s="1023"/>
      <c r="M35" s="933">
        <f>3560951+2</f>
        <v>3560953</v>
      </c>
      <c r="N35" s="933">
        <v>6000</v>
      </c>
      <c r="O35" s="1023"/>
      <c r="P35" s="1023"/>
      <c r="Q35" s="933">
        <v>2276947</v>
      </c>
      <c r="R35" s="932">
        <v>191076</v>
      </c>
      <c r="S35" s="1016">
        <f t="shared" si="12"/>
        <v>6034976</v>
      </c>
      <c r="T35" s="1017">
        <f t="shared" si="2"/>
        <v>16.200832929793194</v>
      </c>
      <c r="U35" s="971">
        <f t="shared" si="5"/>
        <v>0</v>
      </c>
    </row>
    <row r="36" spans="1:21" ht="18" customHeight="1">
      <c r="A36" s="935" t="s">
        <v>755</v>
      </c>
      <c r="B36" s="934" t="s">
        <v>754</v>
      </c>
      <c r="C36" s="1011">
        <f t="shared" si="6"/>
        <v>10060249</v>
      </c>
      <c r="D36" s="1015">
        <v>3836378</v>
      </c>
      <c r="E36" s="933">
        <v>6223871</v>
      </c>
      <c r="F36" s="933">
        <v>1025039</v>
      </c>
      <c r="G36" s="1024"/>
      <c r="H36" s="1011">
        <f t="shared" si="7"/>
        <v>9035210</v>
      </c>
      <c r="I36" s="1011">
        <f t="shared" si="8"/>
        <v>8041240</v>
      </c>
      <c r="J36" s="933">
        <v>2355060</v>
      </c>
      <c r="K36" s="933">
        <v>39022</v>
      </c>
      <c r="L36" s="1023"/>
      <c r="M36" s="933">
        <f>5473357+2</f>
        <v>5473359</v>
      </c>
      <c r="N36" s="933">
        <v>121383</v>
      </c>
      <c r="O36" s="933">
        <v>42847</v>
      </c>
      <c r="P36" s="1023"/>
      <c r="Q36" s="933">
        <v>9569</v>
      </c>
      <c r="R36" s="932">
        <v>993970</v>
      </c>
      <c r="S36" s="1016">
        <f t="shared" si="12"/>
        <v>6641128</v>
      </c>
      <c r="T36" s="1017">
        <f t="shared" si="2"/>
        <v>29.772547517547043</v>
      </c>
      <c r="U36" s="971">
        <f t="shared" si="5"/>
        <v>0</v>
      </c>
    </row>
    <row r="37" spans="1:21" ht="18" customHeight="1">
      <c r="A37" s="1013" t="s">
        <v>58</v>
      </c>
      <c r="B37" s="1014" t="s">
        <v>753</v>
      </c>
      <c r="C37" s="1011">
        <f t="shared" si="6"/>
        <v>39224973</v>
      </c>
      <c r="D37" s="1011">
        <f aca="true" t="shared" si="14" ref="D37:S37">+D38+D39+D40+D41</f>
        <v>23055842</v>
      </c>
      <c r="E37" s="1011">
        <f t="shared" si="14"/>
        <v>16169131</v>
      </c>
      <c r="F37" s="1011">
        <f t="shared" si="14"/>
        <v>244043</v>
      </c>
      <c r="G37" s="1011">
        <f t="shared" si="14"/>
        <v>0</v>
      </c>
      <c r="H37" s="1011">
        <f t="shared" si="14"/>
        <v>38980930</v>
      </c>
      <c r="I37" s="1011">
        <f t="shared" si="14"/>
        <v>26584590</v>
      </c>
      <c r="J37" s="1011">
        <f t="shared" si="14"/>
        <v>6721399</v>
      </c>
      <c r="K37" s="1011">
        <f t="shared" si="14"/>
        <v>1178378</v>
      </c>
      <c r="L37" s="1011">
        <f t="shared" si="14"/>
        <v>0</v>
      </c>
      <c r="M37" s="1011">
        <f t="shared" si="14"/>
        <v>18166832</v>
      </c>
      <c r="N37" s="1011">
        <f t="shared" si="14"/>
        <v>407141</v>
      </c>
      <c r="O37" s="1011">
        <f t="shared" si="14"/>
        <v>0</v>
      </c>
      <c r="P37" s="1011">
        <f t="shared" si="14"/>
        <v>0</v>
      </c>
      <c r="Q37" s="1011">
        <f t="shared" si="14"/>
        <v>110840</v>
      </c>
      <c r="R37" s="1011">
        <f t="shared" si="14"/>
        <v>12396340</v>
      </c>
      <c r="S37" s="1011">
        <f t="shared" si="14"/>
        <v>31081153</v>
      </c>
      <c r="T37" s="1012">
        <f t="shared" si="2"/>
        <v>29.71562472846111</v>
      </c>
      <c r="U37" s="971">
        <f t="shared" si="5"/>
        <v>0</v>
      </c>
    </row>
    <row r="38" spans="1:21" ht="18" customHeight="1">
      <c r="A38" s="935" t="s">
        <v>160</v>
      </c>
      <c r="B38" s="943" t="s">
        <v>752</v>
      </c>
      <c r="C38" s="1011">
        <f t="shared" si="6"/>
        <v>2287013</v>
      </c>
      <c r="D38" s="1015">
        <v>1534385</v>
      </c>
      <c r="E38" s="941">
        <v>752628</v>
      </c>
      <c r="F38" s="1025">
        <v>22250</v>
      </c>
      <c r="G38" s="1015"/>
      <c r="H38" s="1011">
        <f aca="true" t="shared" si="15" ref="H38:H75">+I38+R38</f>
        <v>2264763</v>
      </c>
      <c r="I38" s="1011">
        <f>+J38+K38+L38+M38+N38+O38+P38+Q38</f>
        <v>1710966</v>
      </c>
      <c r="J38" s="1025">
        <v>144238</v>
      </c>
      <c r="K38" s="1025">
        <v>36021</v>
      </c>
      <c r="L38" s="1026"/>
      <c r="M38" s="1025">
        <v>1133741</v>
      </c>
      <c r="N38" s="1025">
        <v>396966</v>
      </c>
      <c r="O38" s="1026"/>
      <c r="P38" s="1026"/>
      <c r="Q38" s="1025"/>
      <c r="R38" s="1027">
        <v>553797</v>
      </c>
      <c r="S38" s="1028">
        <f>+R38+Q38+P38+O38+N38+M38</f>
        <v>2084504</v>
      </c>
      <c r="T38" s="1017">
        <f t="shared" si="2"/>
        <v>10.535510349124413</v>
      </c>
      <c r="U38" s="971">
        <f t="shared" si="5"/>
        <v>0</v>
      </c>
    </row>
    <row r="39" spans="1:21" ht="18" customHeight="1">
      <c r="A39" s="935" t="s">
        <v>162</v>
      </c>
      <c r="B39" s="934" t="s">
        <v>751</v>
      </c>
      <c r="C39" s="1011">
        <f t="shared" si="6"/>
        <v>9092530</v>
      </c>
      <c r="D39" s="1015">
        <v>7148305</v>
      </c>
      <c r="E39" s="1029" t="s">
        <v>833</v>
      </c>
      <c r="F39" s="935" t="s">
        <v>786</v>
      </c>
      <c r="G39" s="1015"/>
      <c r="H39" s="1011">
        <f t="shared" si="15"/>
        <v>8953867</v>
      </c>
      <c r="I39" s="1011">
        <f>+J39+K39+L39+M39+N39+O39+P39+Q39</f>
        <v>8542656</v>
      </c>
      <c r="J39" s="1030">
        <v>2597824</v>
      </c>
      <c r="K39" s="1030">
        <v>203196</v>
      </c>
      <c r="L39" s="1031"/>
      <c r="M39" s="1030">
        <v>5741636</v>
      </c>
      <c r="N39" s="935"/>
      <c r="O39" s="935"/>
      <c r="P39" s="1030"/>
      <c r="Q39" s="1032"/>
      <c r="R39" s="846" t="s">
        <v>834</v>
      </c>
      <c r="S39" s="1028">
        <f>+R39+Q39+P39+O39+N39+M39</f>
        <v>6152847</v>
      </c>
      <c r="T39" s="1017">
        <f t="shared" si="2"/>
        <v>32.78863154503704</v>
      </c>
      <c r="U39" s="971">
        <f t="shared" si="5"/>
        <v>0</v>
      </c>
    </row>
    <row r="40" spans="1:21" ht="18" customHeight="1">
      <c r="A40" s="935" t="s">
        <v>164</v>
      </c>
      <c r="B40" s="934" t="s">
        <v>750</v>
      </c>
      <c r="C40" s="1011">
        <f t="shared" si="6"/>
        <v>15825657</v>
      </c>
      <c r="D40" s="1015">
        <v>7100622</v>
      </c>
      <c r="E40" s="941">
        <v>8725035</v>
      </c>
      <c r="F40" s="1030">
        <v>83130</v>
      </c>
      <c r="G40" s="1015"/>
      <c r="H40" s="1011">
        <f t="shared" si="15"/>
        <v>15742527</v>
      </c>
      <c r="I40" s="1011">
        <f>+J40+K40+L40+M40+N40+O40+P40+Q40</f>
        <v>7936145</v>
      </c>
      <c r="J40" s="1030">
        <v>1413283</v>
      </c>
      <c r="K40" s="935" t="s">
        <v>835</v>
      </c>
      <c r="L40" s="935"/>
      <c r="M40" s="1030">
        <v>5893476</v>
      </c>
      <c r="N40" s="935" t="s">
        <v>785</v>
      </c>
      <c r="O40" s="935"/>
      <c r="P40" s="935"/>
      <c r="Q40" s="1033"/>
      <c r="R40" s="932">
        <v>7806382</v>
      </c>
      <c r="S40" s="1028">
        <f>+R40+Q40+P40+O40+N40+M40</f>
        <v>13701633</v>
      </c>
      <c r="T40" s="1017">
        <f t="shared" si="2"/>
        <v>25.71644041282008</v>
      </c>
      <c r="U40" s="971">
        <f t="shared" si="5"/>
        <v>0</v>
      </c>
    </row>
    <row r="41" spans="1:21" ht="18" customHeight="1">
      <c r="A41" s="935" t="s">
        <v>749</v>
      </c>
      <c r="B41" s="934" t="s">
        <v>748</v>
      </c>
      <c r="C41" s="1011">
        <f t="shared" si="6"/>
        <v>12019773</v>
      </c>
      <c r="D41" s="1015">
        <v>7272530</v>
      </c>
      <c r="E41" s="941">
        <v>4747243</v>
      </c>
      <c r="F41" s="935"/>
      <c r="G41" s="1015"/>
      <c r="H41" s="1011">
        <f t="shared" si="15"/>
        <v>12019773</v>
      </c>
      <c r="I41" s="1011">
        <f>+J41+K41+L41+M41+N41+O41+P41+Q41</f>
        <v>8394823</v>
      </c>
      <c r="J41" s="933">
        <v>2566054</v>
      </c>
      <c r="K41" s="933">
        <v>311550</v>
      </c>
      <c r="L41" s="935"/>
      <c r="M41" s="1034">
        <v>5397979</v>
      </c>
      <c r="N41" s="935" t="s">
        <v>784</v>
      </c>
      <c r="O41" s="935"/>
      <c r="P41" s="935"/>
      <c r="Q41" s="1033" t="s">
        <v>836</v>
      </c>
      <c r="R41" s="846" t="s">
        <v>837</v>
      </c>
      <c r="S41" s="1028">
        <f>+R41+Q41+P41+O41+N41+M41</f>
        <v>9142169</v>
      </c>
      <c r="T41" s="1017">
        <f t="shared" si="2"/>
        <v>34.27831652912754</v>
      </c>
      <c r="U41" s="971">
        <f t="shared" si="5"/>
        <v>0</v>
      </c>
    </row>
    <row r="42" spans="1:21" ht="18" customHeight="1">
      <c r="A42" s="1013" t="s">
        <v>73</v>
      </c>
      <c r="B42" s="1014" t="s">
        <v>746</v>
      </c>
      <c r="C42" s="1011">
        <f t="shared" si="6"/>
        <v>28290668</v>
      </c>
      <c r="D42" s="1011">
        <f>SUM(D43:D46)</f>
        <v>14915369</v>
      </c>
      <c r="E42" s="1011">
        <f>SUM(E43:E46)</f>
        <v>13375299</v>
      </c>
      <c r="F42" s="1011">
        <f>SUM(F43:F46)</f>
        <v>3146293</v>
      </c>
      <c r="G42" s="1011">
        <f>SUM(G43:G46)</f>
        <v>0</v>
      </c>
      <c r="H42" s="1011">
        <f t="shared" si="15"/>
        <v>25144375</v>
      </c>
      <c r="I42" s="1011">
        <f>SUM(J42:Q42)</f>
        <v>19416984</v>
      </c>
      <c r="J42" s="1011">
        <f aca="true" t="shared" si="16" ref="J42:R42">SUM(J43:J46)</f>
        <v>4015777</v>
      </c>
      <c r="K42" s="1011">
        <f t="shared" si="16"/>
        <v>344845</v>
      </c>
      <c r="L42" s="1011">
        <f t="shared" si="16"/>
        <v>0</v>
      </c>
      <c r="M42" s="1011">
        <f t="shared" si="16"/>
        <v>14863362</v>
      </c>
      <c r="N42" s="1011">
        <f t="shared" si="16"/>
        <v>193000</v>
      </c>
      <c r="O42" s="1011">
        <f t="shared" si="16"/>
        <v>0</v>
      </c>
      <c r="P42" s="1011">
        <f t="shared" si="16"/>
        <v>0</v>
      </c>
      <c r="Q42" s="1011">
        <f t="shared" si="16"/>
        <v>0</v>
      </c>
      <c r="R42" s="1011">
        <f t="shared" si="16"/>
        <v>5727391</v>
      </c>
      <c r="S42" s="1016">
        <f aca="true" t="shared" si="17" ref="S42:S75">SUM(M42:R42)</f>
        <v>20783753</v>
      </c>
      <c r="T42" s="1012">
        <f t="shared" si="2"/>
        <v>22.45777202061865</v>
      </c>
      <c r="U42" s="971">
        <f t="shared" si="5"/>
        <v>0</v>
      </c>
    </row>
    <row r="43" spans="1:21" ht="18" customHeight="1">
      <c r="A43" s="935" t="s">
        <v>166</v>
      </c>
      <c r="B43" s="934" t="s">
        <v>745</v>
      </c>
      <c r="C43" s="1011">
        <f t="shared" si="6"/>
        <v>4108795</v>
      </c>
      <c r="D43" s="1015">
        <v>2449027</v>
      </c>
      <c r="E43" s="933">
        <v>1659768</v>
      </c>
      <c r="F43" s="933">
        <v>566526</v>
      </c>
      <c r="G43" s="1015"/>
      <c r="H43" s="1011">
        <f t="shared" si="15"/>
        <v>3542269</v>
      </c>
      <c r="I43" s="1011">
        <f>+J43+K43+L43+M43+N43+O43+P43+Q43</f>
        <v>3117899</v>
      </c>
      <c r="J43" s="933">
        <v>429481</v>
      </c>
      <c r="K43" s="933">
        <v>79348</v>
      </c>
      <c r="L43" s="933">
        <v>0</v>
      </c>
      <c r="M43" s="933">
        <v>2609070</v>
      </c>
      <c r="N43" s="933">
        <v>0</v>
      </c>
      <c r="O43" s="933">
        <v>0</v>
      </c>
      <c r="P43" s="933">
        <v>0</v>
      </c>
      <c r="Q43" s="933">
        <v>0</v>
      </c>
      <c r="R43" s="1035">
        <v>424370</v>
      </c>
      <c r="S43" s="1016">
        <f t="shared" si="17"/>
        <v>3033440</v>
      </c>
      <c r="T43" s="1017">
        <f t="shared" si="2"/>
        <v>16.319611379329476</v>
      </c>
      <c r="U43" s="971">
        <f t="shared" si="5"/>
        <v>0</v>
      </c>
    </row>
    <row r="44" spans="1:21" ht="18" customHeight="1">
      <c r="A44" s="935" t="s">
        <v>168</v>
      </c>
      <c r="B44" s="934" t="s">
        <v>832</v>
      </c>
      <c r="C44" s="1011">
        <f t="shared" si="6"/>
        <v>9669622</v>
      </c>
      <c r="D44" s="1015">
        <v>6166859</v>
      </c>
      <c r="E44" s="933">
        <v>3502763</v>
      </c>
      <c r="F44" s="933">
        <v>1887066</v>
      </c>
      <c r="G44" s="1015"/>
      <c r="H44" s="1011">
        <f t="shared" si="15"/>
        <v>7782556</v>
      </c>
      <c r="I44" s="1011">
        <f>+J44+K44+L44+M44+N44+O44+P44+Q44</f>
        <v>6568968</v>
      </c>
      <c r="J44" s="933">
        <v>1046506</v>
      </c>
      <c r="K44" s="933">
        <v>37088</v>
      </c>
      <c r="L44" s="933">
        <v>0</v>
      </c>
      <c r="M44" s="933">
        <v>5292374</v>
      </c>
      <c r="N44" s="933">
        <v>193000</v>
      </c>
      <c r="O44" s="933">
        <v>0</v>
      </c>
      <c r="P44" s="933">
        <v>0</v>
      </c>
      <c r="Q44" s="933">
        <v>0</v>
      </c>
      <c r="R44" s="1035">
        <v>1213588</v>
      </c>
      <c r="S44" s="1016">
        <f t="shared" si="17"/>
        <v>6698962</v>
      </c>
      <c r="T44" s="1017">
        <f t="shared" si="2"/>
        <v>16.495650458336836</v>
      </c>
      <c r="U44" s="971">
        <f t="shared" si="5"/>
        <v>0</v>
      </c>
    </row>
    <row r="45" spans="1:21" ht="18" customHeight="1">
      <c r="A45" s="935" t="s">
        <v>170</v>
      </c>
      <c r="B45" s="934" t="s">
        <v>744</v>
      </c>
      <c r="C45" s="1011">
        <f t="shared" si="6"/>
        <v>6083533</v>
      </c>
      <c r="D45" s="1015">
        <v>4038599</v>
      </c>
      <c r="E45" s="933">
        <v>2044934</v>
      </c>
      <c r="F45" s="933">
        <v>103000</v>
      </c>
      <c r="G45" s="1015"/>
      <c r="H45" s="1011">
        <f t="shared" si="15"/>
        <v>5980533</v>
      </c>
      <c r="I45" s="1011">
        <f>+J45+K45+L45+M45+N45+O45+P45+Q45</f>
        <v>5537030</v>
      </c>
      <c r="J45" s="933">
        <v>1038454</v>
      </c>
      <c r="K45" s="933">
        <v>126067</v>
      </c>
      <c r="L45" s="933">
        <v>0</v>
      </c>
      <c r="M45" s="933">
        <v>4372509</v>
      </c>
      <c r="N45" s="933">
        <v>0</v>
      </c>
      <c r="O45" s="933">
        <v>0</v>
      </c>
      <c r="P45" s="933">
        <v>0</v>
      </c>
      <c r="Q45" s="933">
        <v>0</v>
      </c>
      <c r="R45" s="1035">
        <v>443503</v>
      </c>
      <c r="S45" s="1016">
        <f t="shared" si="17"/>
        <v>4816012</v>
      </c>
      <c r="T45" s="1017">
        <f t="shared" si="2"/>
        <v>21.031509672152758</v>
      </c>
      <c r="U45" s="971">
        <f t="shared" si="5"/>
        <v>0</v>
      </c>
    </row>
    <row r="46" spans="1:21" ht="18" customHeight="1">
      <c r="A46" s="935" t="s">
        <v>172</v>
      </c>
      <c r="B46" s="934" t="s">
        <v>743</v>
      </c>
      <c r="C46" s="1011">
        <f t="shared" si="6"/>
        <v>8428718</v>
      </c>
      <c r="D46" s="1015">
        <v>2260884</v>
      </c>
      <c r="E46" s="933">
        <v>6167834</v>
      </c>
      <c r="F46" s="933">
        <v>589701</v>
      </c>
      <c r="G46" s="1015"/>
      <c r="H46" s="1011">
        <f t="shared" si="15"/>
        <v>7839017</v>
      </c>
      <c r="I46" s="1011">
        <f>+J46+K46+L46+M46+N46+O46+P46+Q46</f>
        <v>4193087</v>
      </c>
      <c r="J46" s="933">
        <v>1501336</v>
      </c>
      <c r="K46" s="933">
        <v>102342</v>
      </c>
      <c r="L46" s="933">
        <v>0</v>
      </c>
      <c r="M46" s="933">
        <v>2589409</v>
      </c>
      <c r="N46" s="933">
        <v>0</v>
      </c>
      <c r="O46" s="933">
        <v>0</v>
      </c>
      <c r="P46" s="933">
        <v>0</v>
      </c>
      <c r="Q46" s="933">
        <v>0</v>
      </c>
      <c r="R46" s="1035">
        <v>3645930</v>
      </c>
      <c r="S46" s="1016">
        <f t="shared" si="17"/>
        <v>6235339</v>
      </c>
      <c r="T46" s="1017">
        <f t="shared" si="2"/>
        <v>38.245760223911404</v>
      </c>
      <c r="U46" s="971">
        <f t="shared" si="5"/>
        <v>0</v>
      </c>
    </row>
    <row r="47" spans="1:21" ht="18" customHeight="1">
      <c r="A47" s="1013" t="s">
        <v>74</v>
      </c>
      <c r="B47" s="1014" t="s">
        <v>742</v>
      </c>
      <c r="C47" s="1011">
        <f t="shared" si="6"/>
        <v>25000691</v>
      </c>
      <c r="D47" s="1011">
        <f>SUM(D48:D52)</f>
        <v>11878903</v>
      </c>
      <c r="E47" s="1011">
        <f>SUM(E48:E52)</f>
        <v>13121788</v>
      </c>
      <c r="F47" s="1011">
        <f>SUM(F48:F52)</f>
        <v>212168</v>
      </c>
      <c r="G47" s="1011">
        <f>SUM(G48:G52)</f>
        <v>0</v>
      </c>
      <c r="H47" s="1011">
        <f t="shared" si="15"/>
        <v>24788523</v>
      </c>
      <c r="I47" s="1011">
        <f>SUM(J47:Q47)</f>
        <v>21702575</v>
      </c>
      <c r="J47" s="1011">
        <f>SUM(J48:J52)</f>
        <v>3182280</v>
      </c>
      <c r="K47" s="1011">
        <f>SUM(K48:K52)</f>
        <v>818203</v>
      </c>
      <c r="L47" s="1011"/>
      <c r="M47" s="1011">
        <f aca="true" t="shared" si="18" ref="M47:R47">SUM(M48:M52)</f>
        <v>17166733</v>
      </c>
      <c r="N47" s="1011">
        <f t="shared" si="18"/>
        <v>432078</v>
      </c>
      <c r="O47" s="1011">
        <f t="shared" si="18"/>
        <v>103281</v>
      </c>
      <c r="P47" s="1011">
        <f t="shared" si="18"/>
        <v>0</v>
      </c>
      <c r="Q47" s="1011">
        <f t="shared" si="18"/>
        <v>0</v>
      </c>
      <c r="R47" s="1011">
        <f t="shared" si="18"/>
        <v>3085948</v>
      </c>
      <c r="S47" s="1016">
        <f t="shared" si="17"/>
        <v>20788040</v>
      </c>
      <c r="T47" s="1017">
        <f t="shared" si="2"/>
        <v>18.43321817802726</v>
      </c>
      <c r="U47" s="971">
        <f t="shared" si="5"/>
        <v>0</v>
      </c>
    </row>
    <row r="48" spans="1:21" ht="18" customHeight="1">
      <c r="A48" s="935" t="s">
        <v>176</v>
      </c>
      <c r="B48" s="939" t="s">
        <v>741</v>
      </c>
      <c r="C48" s="1011">
        <f t="shared" si="6"/>
        <v>1118998</v>
      </c>
      <c r="D48" s="1015">
        <v>45247</v>
      </c>
      <c r="E48" s="1015">
        <v>1073751</v>
      </c>
      <c r="F48" s="1015">
        <v>2802</v>
      </c>
      <c r="G48" s="1015"/>
      <c r="H48" s="1011">
        <f t="shared" si="15"/>
        <v>1116196</v>
      </c>
      <c r="I48" s="1011">
        <f>+J48+K48+L48+M48+N48+O48+P48+Q48</f>
        <v>1004262</v>
      </c>
      <c r="J48" s="1015">
        <v>821522</v>
      </c>
      <c r="K48" s="1015">
        <v>54700</v>
      </c>
      <c r="L48" s="1015">
        <v>0</v>
      </c>
      <c r="M48" s="1015">
        <v>128040</v>
      </c>
      <c r="N48" s="1015">
        <v>0</v>
      </c>
      <c r="O48" s="1015">
        <v>0</v>
      </c>
      <c r="P48" s="1015">
        <v>0</v>
      </c>
      <c r="Q48" s="1015">
        <v>0</v>
      </c>
      <c r="R48" s="1015">
        <v>111934</v>
      </c>
      <c r="S48" s="1016">
        <f t="shared" si="17"/>
        <v>239974</v>
      </c>
      <c r="T48" s="1017">
        <f t="shared" si="2"/>
        <v>87.25033905494782</v>
      </c>
      <c r="U48" s="971">
        <f t="shared" si="5"/>
        <v>0</v>
      </c>
    </row>
    <row r="49" spans="1:21" ht="18" customHeight="1">
      <c r="A49" s="935" t="s">
        <v>177</v>
      </c>
      <c r="B49" s="938" t="s">
        <v>740</v>
      </c>
      <c r="C49" s="1011">
        <f t="shared" si="6"/>
        <v>10719098</v>
      </c>
      <c r="D49" s="1015">
        <v>4979848</v>
      </c>
      <c r="E49" s="1015">
        <v>5739250</v>
      </c>
      <c r="F49" s="1015">
        <v>0</v>
      </c>
      <c r="G49" s="1015"/>
      <c r="H49" s="1011">
        <f t="shared" si="15"/>
        <v>10719098</v>
      </c>
      <c r="I49" s="1011">
        <f>+J49+K49+L49+M49+N49+O49+P49+Q49</f>
        <v>10409372</v>
      </c>
      <c r="J49" s="1015">
        <v>486301</v>
      </c>
      <c r="K49" s="1015">
        <v>462765</v>
      </c>
      <c r="L49" s="1015">
        <v>0</v>
      </c>
      <c r="M49" s="1015">
        <v>9357025</v>
      </c>
      <c r="N49" s="1015">
        <v>0</v>
      </c>
      <c r="O49" s="1015">
        <v>103281</v>
      </c>
      <c r="P49" s="1015">
        <v>0</v>
      </c>
      <c r="Q49" s="1015">
        <v>0</v>
      </c>
      <c r="R49" s="1015">
        <v>309726</v>
      </c>
      <c r="S49" s="1016">
        <f t="shared" si="17"/>
        <v>9770032</v>
      </c>
      <c r="T49" s="1017">
        <f t="shared" si="2"/>
        <v>9.117418418709601</v>
      </c>
      <c r="U49" s="971">
        <f t="shared" si="5"/>
        <v>0</v>
      </c>
    </row>
    <row r="50" spans="1:21" ht="18" customHeight="1">
      <c r="A50" s="935" t="s">
        <v>178</v>
      </c>
      <c r="B50" s="937" t="s">
        <v>739</v>
      </c>
      <c r="C50" s="1011">
        <f t="shared" si="6"/>
        <v>4675279</v>
      </c>
      <c r="D50" s="1015">
        <v>2980727</v>
      </c>
      <c r="E50" s="1015">
        <v>1694552</v>
      </c>
      <c r="F50" s="1015">
        <v>182847</v>
      </c>
      <c r="G50" s="1015"/>
      <c r="H50" s="1011">
        <f t="shared" si="15"/>
        <v>4492432</v>
      </c>
      <c r="I50" s="1011">
        <f>+J50+K50+L50+M50+N50+O50+P50+Q50</f>
        <v>3979467</v>
      </c>
      <c r="J50" s="1015">
        <v>480209</v>
      </c>
      <c r="K50" s="1015">
        <v>24921</v>
      </c>
      <c r="L50" s="1015">
        <v>0</v>
      </c>
      <c r="M50" s="1015">
        <v>3474337</v>
      </c>
      <c r="N50" s="1015">
        <v>0</v>
      </c>
      <c r="O50" s="1015">
        <v>0</v>
      </c>
      <c r="P50" s="1015">
        <v>0</v>
      </c>
      <c r="Q50" s="1015">
        <v>0</v>
      </c>
      <c r="R50" s="1015">
        <v>512965</v>
      </c>
      <c r="S50" s="1016">
        <f t="shared" si="17"/>
        <v>3987302</v>
      </c>
      <c r="T50" s="1017">
        <f t="shared" si="2"/>
        <v>12.693408438868822</v>
      </c>
      <c r="U50" s="971">
        <f t="shared" si="5"/>
        <v>0</v>
      </c>
    </row>
    <row r="51" spans="1:21" ht="18" customHeight="1">
      <c r="A51" s="935" t="s">
        <v>738</v>
      </c>
      <c r="B51" s="938" t="s">
        <v>737</v>
      </c>
      <c r="C51" s="1011">
        <f t="shared" si="6"/>
        <v>3782709</v>
      </c>
      <c r="D51" s="1015">
        <v>1335227</v>
      </c>
      <c r="E51" s="1015">
        <v>2447482</v>
      </c>
      <c r="F51" s="1015">
        <v>11519</v>
      </c>
      <c r="G51" s="1015"/>
      <c r="H51" s="1011">
        <f t="shared" si="15"/>
        <v>3771190</v>
      </c>
      <c r="I51" s="1011">
        <f>+J51+K51+L51+M51+N51+O51+P51+Q51</f>
        <v>2987477</v>
      </c>
      <c r="J51" s="1015">
        <v>853576</v>
      </c>
      <c r="K51" s="1015">
        <v>275567</v>
      </c>
      <c r="L51" s="1015">
        <v>0</v>
      </c>
      <c r="M51" s="1015">
        <v>1858334</v>
      </c>
      <c r="N51" s="1015">
        <v>0</v>
      </c>
      <c r="O51" s="1015">
        <v>0</v>
      </c>
      <c r="P51" s="1015">
        <v>0</v>
      </c>
      <c r="Q51" s="1015">
        <v>0</v>
      </c>
      <c r="R51" s="1015">
        <v>783713</v>
      </c>
      <c r="S51" s="1016">
        <f t="shared" si="17"/>
        <v>2642047</v>
      </c>
      <c r="T51" s="1017">
        <f t="shared" si="2"/>
        <v>37.79587257073443</v>
      </c>
      <c r="U51" s="971">
        <f t="shared" si="5"/>
        <v>0</v>
      </c>
    </row>
    <row r="52" spans="1:21" ht="18" customHeight="1">
      <c r="A52" s="935" t="s">
        <v>736</v>
      </c>
      <c r="B52" s="937" t="s">
        <v>735</v>
      </c>
      <c r="C52" s="1011">
        <f t="shared" si="6"/>
        <v>4704607</v>
      </c>
      <c r="D52" s="1015">
        <v>2537854</v>
      </c>
      <c r="E52" s="1015">
        <v>2166753</v>
      </c>
      <c r="F52" s="1015">
        <v>15000</v>
      </c>
      <c r="G52" s="1015"/>
      <c r="H52" s="1011">
        <f t="shared" si="15"/>
        <v>4689607</v>
      </c>
      <c r="I52" s="1011">
        <f aca="true" t="shared" si="19" ref="I52:I75">SUM(J52:Q52)</f>
        <v>3321997</v>
      </c>
      <c r="J52" s="1015">
        <v>540672</v>
      </c>
      <c r="K52" s="1015">
        <v>250</v>
      </c>
      <c r="L52" s="1015">
        <v>0</v>
      </c>
      <c r="M52" s="1015">
        <v>2348997</v>
      </c>
      <c r="N52" s="1015">
        <v>432078</v>
      </c>
      <c r="O52" s="1015">
        <v>0</v>
      </c>
      <c r="P52" s="1015">
        <v>0</v>
      </c>
      <c r="Q52" s="1015">
        <v>0</v>
      </c>
      <c r="R52" s="1015">
        <v>1367610</v>
      </c>
      <c r="S52" s="1016">
        <f t="shared" si="17"/>
        <v>4148685</v>
      </c>
      <c r="T52" s="1017">
        <f t="shared" si="2"/>
        <v>16.283036980466868</v>
      </c>
      <c r="U52" s="971">
        <f t="shared" si="5"/>
        <v>0</v>
      </c>
    </row>
    <row r="53" spans="1:21" ht="18" customHeight="1">
      <c r="A53" s="1013" t="s">
        <v>75</v>
      </c>
      <c r="B53" s="1014" t="s">
        <v>734</v>
      </c>
      <c r="C53" s="1011">
        <f t="shared" si="6"/>
        <v>64821888</v>
      </c>
      <c r="D53" s="1011">
        <f>SUM(D54:D58)</f>
        <v>39875948</v>
      </c>
      <c r="E53" s="1011">
        <f>SUM(E54:E58)</f>
        <v>24945940</v>
      </c>
      <c r="F53" s="1011">
        <f>SUM(F54:F58)</f>
        <v>1214523</v>
      </c>
      <c r="G53" s="1011">
        <f>SUM(G54:G58)</f>
        <v>0</v>
      </c>
      <c r="H53" s="1011">
        <f t="shared" si="15"/>
        <v>63607365</v>
      </c>
      <c r="I53" s="1011">
        <f t="shared" si="19"/>
        <v>58974746</v>
      </c>
      <c r="J53" s="1011">
        <f>SUM(J54:J58)</f>
        <v>7650994</v>
      </c>
      <c r="K53" s="1011">
        <f>SUM(K54:K58)</f>
        <v>1300334</v>
      </c>
      <c r="L53" s="1011"/>
      <c r="M53" s="1011">
        <f aca="true" t="shared" si="20" ref="M53:R53">SUM(M54:M58)</f>
        <v>50023418</v>
      </c>
      <c r="N53" s="1011">
        <f t="shared" si="20"/>
        <v>0</v>
      </c>
      <c r="O53" s="1011">
        <f t="shared" si="20"/>
        <v>0</v>
      </c>
      <c r="P53" s="1011">
        <f t="shared" si="20"/>
        <v>0</v>
      </c>
      <c r="Q53" s="1011">
        <f t="shared" si="20"/>
        <v>0</v>
      </c>
      <c r="R53" s="1011">
        <f t="shared" si="20"/>
        <v>4632619</v>
      </c>
      <c r="S53" s="1016">
        <f t="shared" si="17"/>
        <v>54656037</v>
      </c>
      <c r="T53" s="1012">
        <f t="shared" si="2"/>
        <v>15.178239173764311</v>
      </c>
      <c r="U53" s="971">
        <f t="shared" si="5"/>
        <v>0</v>
      </c>
    </row>
    <row r="54" spans="1:21" ht="18" customHeight="1">
      <c r="A54" s="935" t="s">
        <v>733</v>
      </c>
      <c r="B54" s="934" t="s">
        <v>732</v>
      </c>
      <c r="C54" s="1011">
        <f t="shared" si="6"/>
        <v>4879702</v>
      </c>
      <c r="D54" s="1015">
        <v>2305748</v>
      </c>
      <c r="E54" s="1036">
        <v>2573954</v>
      </c>
      <c r="F54" s="1036">
        <v>298265</v>
      </c>
      <c r="G54" s="1015"/>
      <c r="H54" s="1011">
        <f t="shared" si="15"/>
        <v>4581437</v>
      </c>
      <c r="I54" s="1011">
        <f t="shared" si="19"/>
        <v>3381431</v>
      </c>
      <c r="J54" s="1036">
        <v>685633</v>
      </c>
      <c r="K54" s="1036">
        <v>4438</v>
      </c>
      <c r="L54" s="1036"/>
      <c r="M54" s="1036">
        <v>2691360</v>
      </c>
      <c r="N54" s="1036"/>
      <c r="O54" s="1036"/>
      <c r="P54" s="1036"/>
      <c r="Q54" s="1036"/>
      <c r="R54" s="1036">
        <v>1200006</v>
      </c>
      <c r="S54" s="1016">
        <f t="shared" si="17"/>
        <v>3891366</v>
      </c>
      <c r="T54" s="1017">
        <f t="shared" si="2"/>
        <v>20.40766172664768</v>
      </c>
      <c r="U54" s="971">
        <f t="shared" si="5"/>
        <v>0</v>
      </c>
    </row>
    <row r="55" spans="1:21" ht="18" customHeight="1">
      <c r="A55" s="935" t="s">
        <v>731</v>
      </c>
      <c r="B55" s="934" t="s">
        <v>783</v>
      </c>
      <c r="C55" s="1011">
        <f t="shared" si="6"/>
        <v>24659728</v>
      </c>
      <c r="D55" s="1015">
        <v>16985136</v>
      </c>
      <c r="E55" s="1036">
        <v>7674592</v>
      </c>
      <c r="F55" s="1036">
        <v>415132</v>
      </c>
      <c r="G55" s="1015"/>
      <c r="H55" s="1011">
        <f t="shared" si="15"/>
        <v>24244596</v>
      </c>
      <c r="I55" s="1011">
        <f t="shared" si="19"/>
        <v>24093253</v>
      </c>
      <c r="J55" s="1036">
        <v>3019418</v>
      </c>
      <c r="K55" s="1036">
        <v>578662</v>
      </c>
      <c r="L55" s="1036"/>
      <c r="M55" s="1036">
        <v>20495173</v>
      </c>
      <c r="N55" s="1036"/>
      <c r="O55" s="1036"/>
      <c r="P55" s="1036"/>
      <c r="Q55" s="1036"/>
      <c r="R55" s="1036">
        <v>151343</v>
      </c>
      <c r="S55" s="1016">
        <f t="shared" si="17"/>
        <v>20646516</v>
      </c>
      <c r="T55" s="1017">
        <f t="shared" si="2"/>
        <v>14.933973424012109</v>
      </c>
      <c r="U55" s="971">
        <f t="shared" si="5"/>
        <v>0</v>
      </c>
    </row>
    <row r="56" spans="1:21" ht="18" customHeight="1">
      <c r="A56" s="935" t="s">
        <v>729</v>
      </c>
      <c r="B56" s="934" t="s">
        <v>728</v>
      </c>
      <c r="C56" s="1011">
        <f t="shared" si="6"/>
        <v>13141513</v>
      </c>
      <c r="D56" s="1015">
        <v>9024343</v>
      </c>
      <c r="E56" s="1036">
        <v>4117170</v>
      </c>
      <c r="F56" s="1036">
        <v>332735</v>
      </c>
      <c r="G56" s="1015"/>
      <c r="H56" s="1011">
        <f t="shared" si="15"/>
        <v>12808778</v>
      </c>
      <c r="I56" s="1011">
        <f t="shared" si="19"/>
        <v>12059022</v>
      </c>
      <c r="J56" s="1036">
        <v>1315277</v>
      </c>
      <c r="K56" s="1036">
        <v>290096</v>
      </c>
      <c r="L56" s="1036"/>
      <c r="M56" s="1036">
        <v>10453649</v>
      </c>
      <c r="N56" s="1036"/>
      <c r="O56" s="1036"/>
      <c r="P56" s="1036"/>
      <c r="Q56" s="1036"/>
      <c r="R56" s="1036">
        <v>749756</v>
      </c>
      <c r="S56" s="1016">
        <f t="shared" si="17"/>
        <v>11203405</v>
      </c>
      <c r="T56" s="1017">
        <f t="shared" si="2"/>
        <v>13.312630161882117</v>
      </c>
      <c r="U56" s="971">
        <f t="shared" si="5"/>
        <v>0</v>
      </c>
    </row>
    <row r="57" spans="1:21" ht="18" customHeight="1">
      <c r="A57" s="935" t="s">
        <v>727</v>
      </c>
      <c r="B57" s="934" t="s">
        <v>726</v>
      </c>
      <c r="C57" s="1011">
        <f t="shared" si="6"/>
        <v>4451571</v>
      </c>
      <c r="D57" s="1015">
        <v>2811183</v>
      </c>
      <c r="E57" s="1036">
        <v>1640388</v>
      </c>
      <c r="F57" s="1036">
        <v>150169</v>
      </c>
      <c r="G57" s="1015"/>
      <c r="H57" s="1011">
        <f t="shared" si="15"/>
        <v>4301402</v>
      </c>
      <c r="I57" s="1011">
        <f t="shared" si="19"/>
        <v>4246682</v>
      </c>
      <c r="J57" s="1036">
        <v>1074806</v>
      </c>
      <c r="K57" s="1036">
        <v>71677</v>
      </c>
      <c r="L57" s="1036"/>
      <c r="M57" s="1036">
        <v>3100199</v>
      </c>
      <c r="N57" s="1036"/>
      <c r="O57" s="1036"/>
      <c r="P57" s="1036"/>
      <c r="Q57" s="1036"/>
      <c r="R57" s="1036">
        <v>54720</v>
      </c>
      <c r="S57" s="1016">
        <f t="shared" si="17"/>
        <v>3154919</v>
      </c>
      <c r="T57" s="1017">
        <f t="shared" si="2"/>
        <v>26.997147420032864</v>
      </c>
      <c r="U57" s="971">
        <f t="shared" si="5"/>
        <v>0</v>
      </c>
    </row>
    <row r="58" spans="1:21" ht="18" customHeight="1">
      <c r="A58" s="935" t="s">
        <v>725</v>
      </c>
      <c r="B58" s="934" t="s">
        <v>724</v>
      </c>
      <c r="C58" s="1011">
        <f t="shared" si="6"/>
        <v>17689374</v>
      </c>
      <c r="D58" s="1015">
        <v>8749538</v>
      </c>
      <c r="E58" s="1036">
        <v>8939836</v>
      </c>
      <c r="F58" s="1036">
        <v>18222</v>
      </c>
      <c r="G58" s="1015"/>
      <c r="H58" s="1011">
        <f t="shared" si="15"/>
        <v>17671152</v>
      </c>
      <c r="I58" s="1011">
        <f t="shared" si="19"/>
        <v>15194358</v>
      </c>
      <c r="J58" s="1036">
        <v>1555860</v>
      </c>
      <c r="K58" s="1036">
        <v>355461</v>
      </c>
      <c r="L58" s="1036"/>
      <c r="M58" s="1036">
        <v>13283037</v>
      </c>
      <c r="N58" s="1036"/>
      <c r="O58" s="1036"/>
      <c r="P58" s="1036"/>
      <c r="Q58" s="1036"/>
      <c r="R58" s="1036">
        <v>2476794</v>
      </c>
      <c r="S58" s="1016">
        <f t="shared" si="17"/>
        <v>15759831</v>
      </c>
      <c r="T58" s="1017">
        <f t="shared" si="2"/>
        <v>12.57914944481366</v>
      </c>
      <c r="U58" s="971">
        <f t="shared" si="5"/>
        <v>0</v>
      </c>
    </row>
    <row r="59" spans="1:21" ht="18" customHeight="1">
      <c r="A59" s="1013" t="s">
        <v>76</v>
      </c>
      <c r="B59" s="1014" t="s">
        <v>723</v>
      </c>
      <c r="C59" s="1011">
        <f t="shared" si="6"/>
        <v>34410395</v>
      </c>
      <c r="D59" s="1011">
        <f>SUM(D60:D64)</f>
        <v>19955824</v>
      </c>
      <c r="E59" s="1011">
        <f>SUM(E60:E64)</f>
        <v>14454571</v>
      </c>
      <c r="F59" s="1011">
        <f>SUM(F60:F64)</f>
        <v>454700</v>
      </c>
      <c r="G59" s="1011">
        <f>SUM(G60:G64)</f>
        <v>0</v>
      </c>
      <c r="H59" s="1011">
        <f t="shared" si="15"/>
        <v>33955695</v>
      </c>
      <c r="I59" s="1011">
        <f t="shared" si="19"/>
        <v>30986756</v>
      </c>
      <c r="J59" s="1011">
        <f>SUM(J60:J64)</f>
        <v>5276980</v>
      </c>
      <c r="K59" s="1011">
        <f>SUM(K60:K64)</f>
        <v>605992</v>
      </c>
      <c r="L59" s="1015">
        <v>0</v>
      </c>
      <c r="M59" s="1011">
        <f aca="true" t="shared" si="21" ref="M59:R59">SUM(M60:M64)</f>
        <v>22624345</v>
      </c>
      <c r="N59" s="1011">
        <f t="shared" si="21"/>
        <v>1828335</v>
      </c>
      <c r="O59" s="1011">
        <f t="shared" si="21"/>
        <v>0</v>
      </c>
      <c r="P59" s="1011">
        <f t="shared" si="21"/>
        <v>0</v>
      </c>
      <c r="Q59" s="1011">
        <f t="shared" si="21"/>
        <v>651104</v>
      </c>
      <c r="R59" s="1011">
        <f t="shared" si="21"/>
        <v>2968939</v>
      </c>
      <c r="S59" s="1016">
        <f t="shared" si="17"/>
        <v>28072723</v>
      </c>
      <c r="T59" s="1012">
        <f t="shared" si="2"/>
        <v>18.98544010221657</v>
      </c>
      <c r="U59" s="971">
        <f t="shared" si="5"/>
        <v>0</v>
      </c>
    </row>
    <row r="60" spans="1:21" ht="18" customHeight="1">
      <c r="A60" s="935" t="s">
        <v>722</v>
      </c>
      <c r="B60" s="934" t="s">
        <v>721</v>
      </c>
      <c r="C60" s="1011">
        <f t="shared" si="6"/>
        <v>6403728</v>
      </c>
      <c r="D60" s="1015">
        <v>3361209</v>
      </c>
      <c r="E60" s="1037">
        <v>3042519</v>
      </c>
      <c r="F60" s="1037">
        <v>96900</v>
      </c>
      <c r="G60" s="1015"/>
      <c r="H60" s="1011">
        <f t="shared" si="15"/>
        <v>6306828</v>
      </c>
      <c r="I60" s="1011">
        <f t="shared" si="19"/>
        <v>5501461</v>
      </c>
      <c r="J60" s="1037">
        <v>633912</v>
      </c>
      <c r="K60" s="1037">
        <v>24714</v>
      </c>
      <c r="L60" s="1037">
        <v>0</v>
      </c>
      <c r="M60" s="1037">
        <v>4842835</v>
      </c>
      <c r="N60" s="1037">
        <v>0</v>
      </c>
      <c r="O60" s="1037">
        <v>0</v>
      </c>
      <c r="P60" s="1037">
        <v>0</v>
      </c>
      <c r="Q60" s="1037">
        <v>0</v>
      </c>
      <c r="R60" s="1037">
        <v>805367</v>
      </c>
      <c r="S60" s="1016">
        <f t="shared" si="17"/>
        <v>5648202</v>
      </c>
      <c r="T60" s="1017">
        <f t="shared" si="2"/>
        <v>11.971838026298833</v>
      </c>
      <c r="U60" s="971">
        <f t="shared" si="5"/>
        <v>0</v>
      </c>
    </row>
    <row r="61" spans="1:21" ht="18" customHeight="1">
      <c r="A61" s="935" t="s">
        <v>720</v>
      </c>
      <c r="B61" s="934" t="s">
        <v>719</v>
      </c>
      <c r="C61" s="1011">
        <f t="shared" si="6"/>
        <v>8494676</v>
      </c>
      <c r="D61" s="1015">
        <v>5251240</v>
      </c>
      <c r="E61" s="1037">
        <v>3243436</v>
      </c>
      <c r="F61" s="1037">
        <v>1085</v>
      </c>
      <c r="G61" s="1015"/>
      <c r="H61" s="1011">
        <f t="shared" si="15"/>
        <v>8493591</v>
      </c>
      <c r="I61" s="1011">
        <f t="shared" si="19"/>
        <v>8376231</v>
      </c>
      <c r="J61" s="1037">
        <v>2228416</v>
      </c>
      <c r="K61" s="1037">
        <v>320527</v>
      </c>
      <c r="L61" s="1037">
        <v>0</v>
      </c>
      <c r="M61" s="1037">
        <v>5743551</v>
      </c>
      <c r="N61" s="1037">
        <v>83737</v>
      </c>
      <c r="O61" s="1037">
        <v>0</v>
      </c>
      <c r="P61" s="1037">
        <v>0</v>
      </c>
      <c r="Q61" s="1037">
        <v>0</v>
      </c>
      <c r="R61" s="1037">
        <v>117360</v>
      </c>
      <c r="S61" s="1016">
        <f t="shared" si="17"/>
        <v>5944648</v>
      </c>
      <c r="T61" s="1017">
        <f t="shared" si="2"/>
        <v>30.430667444582177</v>
      </c>
      <c r="U61" s="971">
        <f t="shared" si="5"/>
        <v>0</v>
      </c>
    </row>
    <row r="62" spans="1:21" ht="18" customHeight="1">
      <c r="A62" s="935" t="s">
        <v>718</v>
      </c>
      <c r="B62" s="934" t="s">
        <v>717</v>
      </c>
      <c r="C62" s="1011">
        <f t="shared" si="6"/>
        <v>2276488</v>
      </c>
      <c r="D62" s="1015">
        <v>1473333</v>
      </c>
      <c r="E62" s="1037">
        <v>803155</v>
      </c>
      <c r="F62" s="1037">
        <v>78300</v>
      </c>
      <c r="G62" s="1015"/>
      <c r="H62" s="1011">
        <f t="shared" si="15"/>
        <v>2198188</v>
      </c>
      <c r="I62" s="1011">
        <f t="shared" si="19"/>
        <v>1905180</v>
      </c>
      <c r="J62" s="1037">
        <v>412083</v>
      </c>
      <c r="K62" s="1037">
        <v>16146</v>
      </c>
      <c r="L62" s="1037">
        <v>0</v>
      </c>
      <c r="M62" s="1037">
        <v>373781</v>
      </c>
      <c r="N62" s="1037">
        <v>1103170</v>
      </c>
      <c r="O62" s="1037">
        <v>0</v>
      </c>
      <c r="P62" s="1037">
        <v>0</v>
      </c>
      <c r="Q62" s="1037">
        <v>0</v>
      </c>
      <c r="R62" s="1037">
        <v>293008</v>
      </c>
      <c r="S62" s="1016">
        <f t="shared" si="17"/>
        <v>1769959</v>
      </c>
      <c r="T62" s="1017">
        <f t="shared" si="2"/>
        <v>22.47708877901301</v>
      </c>
      <c r="U62" s="971">
        <f t="shared" si="5"/>
        <v>0</v>
      </c>
    </row>
    <row r="63" spans="1:21" ht="18" customHeight="1">
      <c r="A63" s="935" t="s">
        <v>716</v>
      </c>
      <c r="B63" s="934" t="s">
        <v>715</v>
      </c>
      <c r="C63" s="1011">
        <f t="shared" si="6"/>
        <v>5253409</v>
      </c>
      <c r="D63" s="1015">
        <v>3193526</v>
      </c>
      <c r="E63" s="1037">
        <v>2059883</v>
      </c>
      <c r="F63" s="1037">
        <v>0</v>
      </c>
      <c r="G63" s="1015"/>
      <c r="H63" s="1011">
        <f t="shared" si="15"/>
        <v>5253409</v>
      </c>
      <c r="I63" s="1011">
        <f t="shared" si="19"/>
        <v>4608623</v>
      </c>
      <c r="J63" s="1037">
        <v>987795</v>
      </c>
      <c r="K63" s="1037">
        <v>227805</v>
      </c>
      <c r="L63" s="1037">
        <v>0</v>
      </c>
      <c r="M63" s="1037">
        <v>2810171</v>
      </c>
      <c r="N63" s="1037">
        <v>581652</v>
      </c>
      <c r="O63" s="1037">
        <v>0</v>
      </c>
      <c r="P63" s="1037">
        <v>0</v>
      </c>
      <c r="Q63" s="1037">
        <v>1200</v>
      </c>
      <c r="R63" s="1037">
        <v>644786</v>
      </c>
      <c r="S63" s="1016">
        <f t="shared" si="17"/>
        <v>4037809</v>
      </c>
      <c r="T63" s="1017">
        <f t="shared" si="2"/>
        <v>26.37664222046368</v>
      </c>
      <c r="U63" s="971">
        <f t="shared" si="5"/>
        <v>0</v>
      </c>
    </row>
    <row r="64" spans="1:21" ht="18" customHeight="1">
      <c r="A64" s="935" t="s">
        <v>714</v>
      </c>
      <c r="B64" s="934" t="s">
        <v>713</v>
      </c>
      <c r="C64" s="1011">
        <f t="shared" si="6"/>
        <v>11982094</v>
      </c>
      <c r="D64" s="1015">
        <v>6676516</v>
      </c>
      <c r="E64" s="1037">
        <v>5305578</v>
      </c>
      <c r="F64" s="1037">
        <v>278415</v>
      </c>
      <c r="G64" s="1015"/>
      <c r="H64" s="1011">
        <f t="shared" si="15"/>
        <v>11703679</v>
      </c>
      <c r="I64" s="1011">
        <f t="shared" si="19"/>
        <v>10595261</v>
      </c>
      <c r="J64" s="1037">
        <v>1014774</v>
      </c>
      <c r="K64" s="1037">
        <v>16800</v>
      </c>
      <c r="L64" s="1037">
        <v>0</v>
      </c>
      <c r="M64" s="1037">
        <v>8854007</v>
      </c>
      <c r="N64" s="1037">
        <v>59776</v>
      </c>
      <c r="O64" s="1037">
        <v>0</v>
      </c>
      <c r="P64" s="1037">
        <v>0</v>
      </c>
      <c r="Q64" s="1037">
        <v>649904</v>
      </c>
      <c r="R64" s="1037">
        <v>1108418</v>
      </c>
      <c r="S64" s="1016">
        <f t="shared" si="17"/>
        <v>10672105</v>
      </c>
      <c r="T64" s="1017">
        <f t="shared" si="2"/>
        <v>9.736182997285296</v>
      </c>
      <c r="U64" s="971">
        <f t="shared" si="5"/>
        <v>0</v>
      </c>
    </row>
    <row r="65" spans="1:21" ht="18" customHeight="1">
      <c r="A65" s="1013" t="s">
        <v>77</v>
      </c>
      <c r="B65" s="934" t="s">
        <v>712</v>
      </c>
      <c r="C65" s="1011">
        <f t="shared" si="6"/>
        <v>118154413</v>
      </c>
      <c r="D65" s="1011">
        <f>SUM(D66:D70)</f>
        <v>85886555</v>
      </c>
      <c r="E65" s="1011">
        <f>SUM(E66:E70)</f>
        <v>32267858</v>
      </c>
      <c r="F65" s="1011">
        <f>SUM(F66:F70)</f>
        <v>174687</v>
      </c>
      <c r="G65" s="1011">
        <f>SUM(G66:G70)</f>
        <v>0</v>
      </c>
      <c r="H65" s="1011">
        <f t="shared" si="15"/>
        <v>117979726</v>
      </c>
      <c r="I65" s="1011">
        <f t="shared" si="19"/>
        <v>114875795</v>
      </c>
      <c r="J65" s="1011">
        <f>SUM(J66:J70)</f>
        <v>10848462</v>
      </c>
      <c r="K65" s="1011">
        <f>SUM(K66:K70)</f>
        <v>1913716</v>
      </c>
      <c r="L65" s="1011"/>
      <c r="M65" s="1011">
        <f aca="true" t="shared" si="22" ref="M65:R65">SUM(M66:M70)</f>
        <v>102065512</v>
      </c>
      <c r="N65" s="1011">
        <f t="shared" si="22"/>
        <v>15255</v>
      </c>
      <c r="O65" s="1011">
        <f t="shared" si="22"/>
        <v>32850</v>
      </c>
      <c r="P65" s="1011">
        <f t="shared" si="22"/>
        <v>0</v>
      </c>
      <c r="Q65" s="1011">
        <f t="shared" si="22"/>
        <v>0</v>
      </c>
      <c r="R65" s="1011">
        <f t="shared" si="22"/>
        <v>3103931</v>
      </c>
      <c r="S65" s="1016">
        <f t="shared" si="17"/>
        <v>105217548</v>
      </c>
      <c r="T65" s="1017">
        <f t="shared" si="2"/>
        <v>11.109544878448938</v>
      </c>
      <c r="U65" s="971">
        <f t="shared" si="5"/>
        <v>0</v>
      </c>
    </row>
    <row r="66" spans="1:21" ht="18" customHeight="1">
      <c r="A66" s="935" t="s">
        <v>711</v>
      </c>
      <c r="B66" s="936" t="s">
        <v>710</v>
      </c>
      <c r="C66" s="1011">
        <f t="shared" si="6"/>
        <v>18537506</v>
      </c>
      <c r="D66" s="1015">
        <v>14162935</v>
      </c>
      <c r="E66" s="1038">
        <v>4374571</v>
      </c>
      <c r="F66" s="1038"/>
      <c r="G66" s="1039">
        <v>0</v>
      </c>
      <c r="H66" s="1011">
        <f t="shared" si="15"/>
        <v>18537506</v>
      </c>
      <c r="I66" s="1011">
        <f t="shared" si="19"/>
        <v>18407625</v>
      </c>
      <c r="J66" s="1038">
        <v>2166090</v>
      </c>
      <c r="K66" s="1038">
        <v>104082</v>
      </c>
      <c r="L66" s="1038"/>
      <c r="M66" s="1038">
        <v>16137453</v>
      </c>
      <c r="N66" s="1038"/>
      <c r="O66" s="1038"/>
      <c r="P66" s="1038"/>
      <c r="Q66" s="1038"/>
      <c r="R66" s="1038">
        <v>129881</v>
      </c>
      <c r="S66" s="1016">
        <f t="shared" si="17"/>
        <v>16267334</v>
      </c>
      <c r="T66" s="1017">
        <f t="shared" si="2"/>
        <v>12.33278057326787</v>
      </c>
      <c r="U66" s="971">
        <f t="shared" si="5"/>
        <v>0</v>
      </c>
    </row>
    <row r="67" spans="1:21" ht="18" customHeight="1">
      <c r="A67" s="935" t="s">
        <v>709</v>
      </c>
      <c r="B67" s="936" t="s">
        <v>708</v>
      </c>
      <c r="C67" s="1011">
        <f t="shared" si="6"/>
        <v>18174101</v>
      </c>
      <c r="D67" s="1015">
        <v>2741220</v>
      </c>
      <c r="E67" s="1038">
        <v>15432881</v>
      </c>
      <c r="F67" s="1038">
        <v>10269</v>
      </c>
      <c r="G67" s="1039">
        <v>0</v>
      </c>
      <c r="H67" s="1011">
        <f t="shared" si="15"/>
        <v>18163832</v>
      </c>
      <c r="I67" s="1011">
        <f t="shared" si="19"/>
        <v>16535523</v>
      </c>
      <c r="J67" s="1038">
        <v>816759</v>
      </c>
      <c r="K67" s="1038">
        <v>1002864</v>
      </c>
      <c r="L67" s="1038"/>
      <c r="M67" s="1038">
        <v>14715900</v>
      </c>
      <c r="N67" s="1038"/>
      <c r="O67" s="1038"/>
      <c r="P67" s="1038"/>
      <c r="Q67" s="1038"/>
      <c r="R67" s="1038">
        <v>1628309</v>
      </c>
      <c r="S67" s="1016">
        <f t="shared" si="17"/>
        <v>16344209</v>
      </c>
      <c r="T67" s="1017">
        <f t="shared" si="2"/>
        <v>11.004326866468029</v>
      </c>
      <c r="U67" s="971">
        <f t="shared" si="5"/>
        <v>0</v>
      </c>
    </row>
    <row r="68" spans="1:21" ht="18" customHeight="1">
      <c r="A68" s="935" t="s">
        <v>707</v>
      </c>
      <c r="B68" s="936" t="s">
        <v>706</v>
      </c>
      <c r="C68" s="1011">
        <f t="shared" si="6"/>
        <v>13291205</v>
      </c>
      <c r="D68" s="1015">
        <v>11011408</v>
      </c>
      <c r="E68" s="1038">
        <v>2279797</v>
      </c>
      <c r="F68" s="1038">
        <v>7418</v>
      </c>
      <c r="G68" s="1039">
        <v>0</v>
      </c>
      <c r="H68" s="1011">
        <f t="shared" si="15"/>
        <v>13283787</v>
      </c>
      <c r="I68" s="1011">
        <f t="shared" si="19"/>
        <v>12168496</v>
      </c>
      <c r="J68" s="1038">
        <v>1085917</v>
      </c>
      <c r="K68" s="1038">
        <v>278697</v>
      </c>
      <c r="L68" s="1038">
        <f>SUM(L69:L70)</f>
        <v>0</v>
      </c>
      <c r="M68" s="1038">
        <v>10771032</v>
      </c>
      <c r="N68" s="1038">
        <v>0</v>
      </c>
      <c r="O68" s="1038">
        <v>32850</v>
      </c>
      <c r="P68" s="1038">
        <f>SUM(P69:P70)</f>
        <v>0</v>
      </c>
      <c r="Q68" s="1038">
        <f>SUM(Q69:Q70)</f>
        <v>0</v>
      </c>
      <c r="R68" s="1038">
        <v>1115291</v>
      </c>
      <c r="S68" s="1016">
        <f t="shared" si="17"/>
        <v>11919173</v>
      </c>
      <c r="T68" s="1017">
        <f t="shared" si="2"/>
        <v>11.21431933741031</v>
      </c>
      <c r="U68" s="971">
        <f t="shared" si="5"/>
        <v>0</v>
      </c>
    </row>
    <row r="69" spans="1:21" ht="18" customHeight="1">
      <c r="A69" s="935" t="s">
        <v>705</v>
      </c>
      <c r="B69" s="936" t="s">
        <v>704</v>
      </c>
      <c r="C69" s="1011">
        <f t="shared" si="6"/>
        <v>58803634</v>
      </c>
      <c r="D69" s="1015">
        <v>55321301</v>
      </c>
      <c r="E69" s="1038">
        <v>3482333</v>
      </c>
      <c r="F69" s="1038">
        <v>132687</v>
      </c>
      <c r="G69" s="1039">
        <v>0</v>
      </c>
      <c r="H69" s="1011">
        <f t="shared" si="15"/>
        <v>58670947</v>
      </c>
      <c r="I69" s="1011">
        <f t="shared" si="19"/>
        <v>58623398</v>
      </c>
      <c r="J69" s="1038">
        <v>3503986</v>
      </c>
      <c r="K69" s="1038">
        <v>245456</v>
      </c>
      <c r="L69" s="1038"/>
      <c r="M69" s="1038">
        <v>54873956</v>
      </c>
      <c r="N69" s="1038"/>
      <c r="O69" s="1038"/>
      <c r="P69" s="1038"/>
      <c r="Q69" s="1038"/>
      <c r="R69" s="1038">
        <v>47549</v>
      </c>
      <c r="S69" s="1016">
        <f t="shared" si="17"/>
        <v>54921505</v>
      </c>
      <c r="T69" s="1017">
        <f t="shared" si="2"/>
        <v>6.395811447163127</v>
      </c>
      <c r="U69" s="971">
        <f t="shared" si="5"/>
        <v>0</v>
      </c>
    </row>
    <row r="70" spans="1:21" ht="18" customHeight="1">
      <c r="A70" s="935" t="s">
        <v>703</v>
      </c>
      <c r="B70" s="936" t="s">
        <v>702</v>
      </c>
      <c r="C70" s="1011">
        <f t="shared" si="6"/>
        <v>9347967</v>
      </c>
      <c r="D70" s="1015">
        <v>2649691</v>
      </c>
      <c r="E70" s="1038">
        <v>6698276</v>
      </c>
      <c r="F70" s="1038">
        <v>24313</v>
      </c>
      <c r="G70" s="1039">
        <v>0</v>
      </c>
      <c r="H70" s="1011">
        <f t="shared" si="15"/>
        <v>9323654</v>
      </c>
      <c r="I70" s="1011">
        <f t="shared" si="19"/>
        <v>9140753</v>
      </c>
      <c r="J70" s="1038">
        <v>3275710</v>
      </c>
      <c r="K70" s="1038">
        <v>282617</v>
      </c>
      <c r="L70" s="1038"/>
      <c r="M70" s="1038">
        <v>5567171</v>
      </c>
      <c r="N70" s="1038">
        <v>15255</v>
      </c>
      <c r="O70" s="1038"/>
      <c r="P70" s="1038"/>
      <c r="Q70" s="1038"/>
      <c r="R70" s="1038">
        <v>182901</v>
      </c>
      <c r="S70" s="1016">
        <f t="shared" si="17"/>
        <v>5765327</v>
      </c>
      <c r="T70" s="1017">
        <f t="shared" si="2"/>
        <v>38.92816051369073</v>
      </c>
      <c r="U70" s="971">
        <f t="shared" si="5"/>
        <v>0</v>
      </c>
    </row>
    <row r="71" spans="1:21" ht="18" customHeight="1">
      <c r="A71" s="1013" t="s">
        <v>78</v>
      </c>
      <c r="B71" s="934" t="s">
        <v>701</v>
      </c>
      <c r="C71" s="1011">
        <f t="shared" si="6"/>
        <v>23055466</v>
      </c>
      <c r="D71" s="1011">
        <f>SUM(D72:D75)</f>
        <v>9354765</v>
      </c>
      <c r="E71" s="1011">
        <f>SUM(E72:E75)</f>
        <v>13700701</v>
      </c>
      <c r="F71" s="1011">
        <f>SUM(F72:F75)</f>
        <v>2006185</v>
      </c>
      <c r="G71" s="1011">
        <f>SUM(G72:G75)</f>
        <v>0</v>
      </c>
      <c r="H71" s="1011">
        <f t="shared" si="15"/>
        <v>21049281</v>
      </c>
      <c r="I71" s="1011">
        <f t="shared" si="19"/>
        <v>17920392</v>
      </c>
      <c r="J71" s="1011">
        <f>SUM(J72:J75)</f>
        <v>3579019</v>
      </c>
      <c r="K71" s="1011">
        <f>SUM(K72:K75)</f>
        <v>269984</v>
      </c>
      <c r="L71" s="1011"/>
      <c r="M71" s="1011">
        <f aca="true" t="shared" si="23" ref="M71:R71">SUM(M72:M75)</f>
        <v>12628278</v>
      </c>
      <c r="N71" s="1011">
        <f t="shared" si="23"/>
        <v>22898</v>
      </c>
      <c r="O71" s="1011">
        <f t="shared" si="23"/>
        <v>0</v>
      </c>
      <c r="P71" s="1011">
        <f t="shared" si="23"/>
        <v>0</v>
      </c>
      <c r="Q71" s="1011">
        <f t="shared" si="23"/>
        <v>1420213</v>
      </c>
      <c r="R71" s="1011">
        <f t="shared" si="23"/>
        <v>3128889</v>
      </c>
      <c r="S71" s="1016">
        <f t="shared" si="17"/>
        <v>17200278</v>
      </c>
      <c r="T71" s="1012">
        <f t="shared" si="2"/>
        <v>21.478341545207268</v>
      </c>
      <c r="U71" s="971">
        <f t="shared" si="5"/>
        <v>0</v>
      </c>
    </row>
    <row r="72" spans="1:21" ht="18" customHeight="1">
      <c r="A72" s="935" t="s">
        <v>700</v>
      </c>
      <c r="B72" s="1046" t="s">
        <v>697</v>
      </c>
      <c r="C72" s="1011">
        <f t="shared" si="6"/>
        <v>5195637</v>
      </c>
      <c r="D72" s="933">
        <v>1802718</v>
      </c>
      <c r="E72" s="1040">
        <v>3392919</v>
      </c>
      <c r="F72" s="1040">
        <v>50735</v>
      </c>
      <c r="G72" s="1015"/>
      <c r="H72" s="1011">
        <f t="shared" si="15"/>
        <v>5144902</v>
      </c>
      <c r="I72" s="1011">
        <f t="shared" si="19"/>
        <v>4662014</v>
      </c>
      <c r="J72" s="933">
        <v>840072</v>
      </c>
      <c r="K72" s="933">
        <v>145139</v>
      </c>
      <c r="L72" s="933"/>
      <c r="M72" s="933">
        <v>3599405</v>
      </c>
      <c r="N72" s="933">
        <v>15898</v>
      </c>
      <c r="O72" s="933"/>
      <c r="P72" s="933"/>
      <c r="Q72" s="933">
        <v>61500</v>
      </c>
      <c r="R72" s="932">
        <v>482888</v>
      </c>
      <c r="S72" s="1016">
        <f t="shared" si="17"/>
        <v>4159691</v>
      </c>
      <c r="T72" s="1017">
        <f t="shared" si="2"/>
        <v>21.132733621134555</v>
      </c>
      <c r="U72" s="971">
        <f t="shared" si="5"/>
        <v>0</v>
      </c>
    </row>
    <row r="73" spans="1:21" ht="18" customHeight="1">
      <c r="A73" s="935" t="s">
        <v>698</v>
      </c>
      <c r="B73" s="1046" t="s">
        <v>782</v>
      </c>
      <c r="C73" s="1011">
        <f t="shared" si="6"/>
        <v>4923210</v>
      </c>
      <c r="D73" s="933">
        <v>3070060</v>
      </c>
      <c r="E73" s="1040">
        <v>1853150</v>
      </c>
      <c r="F73" s="1040"/>
      <c r="G73" s="1015"/>
      <c r="H73" s="1011">
        <f t="shared" si="15"/>
        <v>4923210</v>
      </c>
      <c r="I73" s="1011">
        <f t="shared" si="19"/>
        <v>4112141</v>
      </c>
      <c r="J73" s="933">
        <v>401241</v>
      </c>
      <c r="K73" s="933">
        <v>15000</v>
      </c>
      <c r="L73" s="933"/>
      <c r="M73" s="933">
        <v>2522250</v>
      </c>
      <c r="N73" s="933">
        <v>0</v>
      </c>
      <c r="O73" s="933">
        <v>0</v>
      </c>
      <c r="P73" s="933">
        <v>0</v>
      </c>
      <c r="Q73" s="933">
        <v>1173650</v>
      </c>
      <c r="R73" s="932">
        <v>811069</v>
      </c>
      <c r="S73" s="1016">
        <f t="shared" si="17"/>
        <v>4506969</v>
      </c>
      <c r="T73" s="1017">
        <f t="shared" si="2"/>
        <v>10.122245321840861</v>
      </c>
      <c r="U73" s="971">
        <f t="shared" si="5"/>
        <v>0</v>
      </c>
    </row>
    <row r="74" spans="1:21" ht="18" customHeight="1">
      <c r="A74" s="935" t="s">
        <v>696</v>
      </c>
      <c r="B74" s="1046" t="s">
        <v>693</v>
      </c>
      <c r="C74" s="1011">
        <f t="shared" si="6"/>
        <v>11504537</v>
      </c>
      <c r="D74" s="933">
        <v>3698718</v>
      </c>
      <c r="E74" s="1040">
        <v>7805819</v>
      </c>
      <c r="F74" s="1040">
        <v>1955450</v>
      </c>
      <c r="G74" s="1015"/>
      <c r="H74" s="1011">
        <f t="shared" si="15"/>
        <v>9549087</v>
      </c>
      <c r="I74" s="1011">
        <f t="shared" si="19"/>
        <v>7803123</v>
      </c>
      <c r="J74" s="933">
        <v>1915913</v>
      </c>
      <c r="K74" s="933">
        <v>47888</v>
      </c>
      <c r="L74" s="933"/>
      <c r="M74" s="933">
        <v>5648902</v>
      </c>
      <c r="N74" s="933">
        <v>7000</v>
      </c>
      <c r="O74" s="933"/>
      <c r="P74" s="933"/>
      <c r="Q74" s="933">
        <v>183420</v>
      </c>
      <c r="R74" s="932">
        <v>1745964</v>
      </c>
      <c r="S74" s="1016">
        <f t="shared" si="17"/>
        <v>7585286</v>
      </c>
      <c r="T74" s="1017">
        <f t="shared" si="2"/>
        <v>25.16685947408493</v>
      </c>
      <c r="U74" s="971">
        <f t="shared" si="5"/>
        <v>0</v>
      </c>
    </row>
    <row r="75" spans="1:21" ht="18" customHeight="1">
      <c r="A75" s="935" t="s">
        <v>694</v>
      </c>
      <c r="B75" s="1046" t="s">
        <v>699</v>
      </c>
      <c r="C75" s="1011">
        <f t="shared" si="6"/>
        <v>1432082</v>
      </c>
      <c r="D75" s="933">
        <v>783269</v>
      </c>
      <c r="E75" s="1040">
        <v>648813</v>
      </c>
      <c r="F75" s="1040">
        <v>0</v>
      </c>
      <c r="G75" s="1015"/>
      <c r="H75" s="1011">
        <f t="shared" si="15"/>
        <v>1432082</v>
      </c>
      <c r="I75" s="1011">
        <f t="shared" si="19"/>
        <v>1343114</v>
      </c>
      <c r="J75" s="933">
        <v>421793</v>
      </c>
      <c r="K75" s="933">
        <v>61957</v>
      </c>
      <c r="L75" s="933"/>
      <c r="M75" s="933">
        <v>857721</v>
      </c>
      <c r="N75" s="933">
        <v>0</v>
      </c>
      <c r="O75" s="933">
        <v>0</v>
      </c>
      <c r="P75" s="933">
        <v>0</v>
      </c>
      <c r="Q75" s="933">
        <v>1643</v>
      </c>
      <c r="R75" s="932">
        <v>88968</v>
      </c>
      <c r="S75" s="1016">
        <f t="shared" si="17"/>
        <v>948332</v>
      </c>
      <c r="T75" s="1017">
        <f>(((J75+K75+L75))/I75)*100</f>
        <v>36.01704695208299</v>
      </c>
      <c r="U75" s="971">
        <f t="shared" si="5"/>
        <v>0</v>
      </c>
    </row>
    <row r="76" spans="1:20" s="420" customFormat="1" ht="29.25" customHeight="1">
      <c r="A76" s="1661"/>
      <c r="B76" s="1661"/>
      <c r="C76" s="1661"/>
      <c r="D76" s="1661"/>
      <c r="E76" s="1661"/>
      <c r="F76" s="954"/>
      <c r="G76" s="489"/>
      <c r="H76" s="489"/>
      <c r="I76" s="489"/>
      <c r="J76" s="489"/>
      <c r="K76" s="489"/>
      <c r="L76" s="489"/>
      <c r="M76" s="489"/>
      <c r="N76" s="489"/>
      <c r="O76" s="1659" t="str">
        <f>'Thong tin'!B8</f>
        <v>Trà Vinh, ngày 03 tháng 8 năm 2016</v>
      </c>
      <c r="P76" s="1659"/>
      <c r="Q76" s="1659"/>
      <c r="R76" s="1659"/>
      <c r="S76" s="1659"/>
      <c r="T76" s="1659"/>
    </row>
    <row r="77" spans="1:20" s="931" customFormat="1" ht="19.5" customHeight="1">
      <c r="A77" s="918"/>
      <c r="B77" s="1664" t="s">
        <v>4</v>
      </c>
      <c r="C77" s="1664"/>
      <c r="D77" s="1664"/>
      <c r="E77" s="1664"/>
      <c r="F77" s="917"/>
      <c r="G77" s="917"/>
      <c r="H77" s="917"/>
      <c r="I77" s="917"/>
      <c r="J77" s="917"/>
      <c r="K77" s="917"/>
      <c r="L77" s="917"/>
      <c r="M77" s="917"/>
      <c r="N77" s="917"/>
      <c r="O77" s="1660" t="str">
        <f>'Thong tin'!B7</f>
        <v>PHÓ CỤC TRƯỞNG</v>
      </c>
      <c r="P77" s="1660"/>
      <c r="Q77" s="1660"/>
      <c r="R77" s="1660"/>
      <c r="S77" s="1660"/>
      <c r="T77" s="1660"/>
    </row>
    <row r="78" spans="1:20" ht="18.75">
      <c r="A78" s="480"/>
      <c r="B78" s="1552"/>
      <c r="C78" s="1552"/>
      <c r="D78" s="1552"/>
      <c r="E78" s="486"/>
      <c r="F78" s="486"/>
      <c r="G78" s="486"/>
      <c r="H78" s="486"/>
      <c r="I78" s="486"/>
      <c r="J78" s="486"/>
      <c r="K78" s="486"/>
      <c r="L78" s="486"/>
      <c r="M78" s="486"/>
      <c r="N78" s="486"/>
      <c r="O78" s="1528"/>
      <c r="P78" s="1528"/>
      <c r="Q78" s="1528"/>
      <c r="R78" s="1528"/>
      <c r="S78" s="1528"/>
      <c r="T78" s="1528"/>
    </row>
    <row r="79" spans="1:20" ht="18.75">
      <c r="A79" s="480"/>
      <c r="B79" s="480"/>
      <c r="C79" s="480"/>
      <c r="D79" s="486"/>
      <c r="E79" s="486"/>
      <c r="F79" s="486"/>
      <c r="G79" s="486"/>
      <c r="H79" s="486"/>
      <c r="I79" s="486"/>
      <c r="J79" s="486"/>
      <c r="K79" s="486"/>
      <c r="L79" s="486"/>
      <c r="M79" s="486"/>
      <c r="N79" s="486"/>
      <c r="O79" s="486"/>
      <c r="P79" s="486"/>
      <c r="Q79" s="486"/>
      <c r="R79" s="486"/>
      <c r="S79" s="480"/>
      <c r="T79" s="480"/>
    </row>
    <row r="80" spans="1:20" ht="15.75">
      <c r="A80" s="478"/>
      <c r="B80" s="1668"/>
      <c r="C80" s="1668"/>
      <c r="D80" s="1668"/>
      <c r="E80" s="929"/>
      <c r="F80" s="929"/>
      <c r="G80" s="929"/>
      <c r="H80" s="929"/>
      <c r="I80" s="929"/>
      <c r="J80" s="929"/>
      <c r="K80" s="929"/>
      <c r="L80" s="929"/>
      <c r="M80" s="929"/>
      <c r="N80" s="929"/>
      <c r="O80" s="929"/>
      <c r="P80" s="929"/>
      <c r="Q80" s="1668"/>
      <c r="R80" s="1668"/>
      <c r="S80" s="1668"/>
      <c r="T80" s="478"/>
    </row>
    <row r="81" spans="1:20" ht="15.75" customHeight="1">
      <c r="A81" s="930"/>
      <c r="B81" s="478"/>
      <c r="C81" s="478"/>
      <c r="D81" s="929"/>
      <c r="E81" s="929"/>
      <c r="F81" s="929"/>
      <c r="G81" s="929"/>
      <c r="H81" s="929"/>
      <c r="I81" s="929"/>
      <c r="J81" s="929"/>
      <c r="K81" s="929"/>
      <c r="L81" s="929"/>
      <c r="M81" s="929"/>
      <c r="N81" s="929"/>
      <c r="O81" s="929"/>
      <c r="P81" s="929"/>
      <c r="Q81" s="929"/>
      <c r="R81" s="929"/>
      <c r="S81" s="478"/>
      <c r="T81" s="478"/>
    </row>
    <row r="82" spans="1:20" ht="15.75" customHeight="1">
      <c r="A82" s="478"/>
      <c r="B82" s="1671"/>
      <c r="C82" s="1671"/>
      <c r="D82" s="1671"/>
      <c r="E82" s="1671"/>
      <c r="F82" s="1671"/>
      <c r="G82" s="1671"/>
      <c r="H82" s="1671"/>
      <c r="I82" s="1671"/>
      <c r="J82" s="1671"/>
      <c r="K82" s="1671"/>
      <c r="L82" s="1671"/>
      <c r="M82" s="1671"/>
      <c r="N82" s="1671"/>
      <c r="O82" s="1671"/>
      <c r="P82" s="1671"/>
      <c r="Q82" s="929"/>
      <c r="R82" s="929"/>
      <c r="S82" s="478"/>
      <c r="T82" s="478"/>
    </row>
    <row r="83" spans="1:20" ht="15.75">
      <c r="A83" s="928"/>
      <c r="B83" s="928"/>
      <c r="C83" s="928"/>
      <c r="D83" s="928"/>
      <c r="E83" s="928"/>
      <c r="F83" s="928"/>
      <c r="G83" s="928"/>
      <c r="H83" s="928"/>
      <c r="I83" s="928"/>
      <c r="J83" s="928"/>
      <c r="K83" s="928"/>
      <c r="L83" s="928"/>
      <c r="M83" s="928"/>
      <c r="N83" s="928"/>
      <c r="O83" s="928"/>
      <c r="P83" s="928"/>
      <c r="Q83" s="928"/>
      <c r="R83" s="478"/>
      <c r="S83" s="478"/>
      <c r="T83" s="478"/>
    </row>
    <row r="84" spans="1:20" ht="18.75">
      <c r="A84" s="478"/>
      <c r="B84" s="1456" t="str">
        <f>'Thong tin'!B5</f>
        <v>Nhan Quốc Hải</v>
      </c>
      <c r="C84" s="1456"/>
      <c r="D84" s="1456"/>
      <c r="E84" s="1456"/>
      <c r="F84" s="478"/>
      <c r="G84" s="478"/>
      <c r="H84" s="478"/>
      <c r="I84" s="478"/>
      <c r="J84" s="478"/>
      <c r="K84" s="478"/>
      <c r="L84" s="478"/>
      <c r="M84" s="478"/>
      <c r="N84" s="478"/>
      <c r="O84" s="1456" t="str">
        <f>'Thong tin'!B6</f>
        <v>Trần Việt Hồng</v>
      </c>
      <c r="P84" s="1456"/>
      <c r="Q84" s="1456"/>
      <c r="R84" s="1456"/>
      <c r="S84" s="1456"/>
      <c r="T84" s="1456"/>
    </row>
    <row r="85" spans="2:20" ht="18.75">
      <c r="B85" s="1669"/>
      <c r="C85" s="1669"/>
      <c r="D85" s="1669"/>
      <c r="E85" s="1669"/>
      <c r="P85" s="1669"/>
      <c r="Q85" s="1669"/>
      <c r="R85" s="1669"/>
      <c r="S85" s="1669"/>
      <c r="T85" s="1670"/>
    </row>
  </sheetData>
  <sheetProtection/>
  <mergeCells count="39">
    <mergeCell ref="O84:T84"/>
    <mergeCell ref="C6:E6"/>
    <mergeCell ref="C7:C9"/>
    <mergeCell ref="B77:E77"/>
    <mergeCell ref="A10:B10"/>
    <mergeCell ref="R7:R9"/>
    <mergeCell ref="I8:I9"/>
    <mergeCell ref="J8:Q8"/>
    <mergeCell ref="H7:H9"/>
    <mergeCell ref="Q5:T5"/>
    <mergeCell ref="D7:E7"/>
    <mergeCell ref="D8:D9"/>
    <mergeCell ref="E8:E9"/>
    <mergeCell ref="E1:P1"/>
    <mergeCell ref="E2:P2"/>
    <mergeCell ref="E3:P3"/>
    <mergeCell ref="F6:F9"/>
    <mergeCell ref="G6:G9"/>
    <mergeCell ref="H6:R6"/>
    <mergeCell ref="A2:D2"/>
    <mergeCell ref="Q2:T2"/>
    <mergeCell ref="Q4:T4"/>
    <mergeCell ref="O78:T78"/>
    <mergeCell ref="B78:D78"/>
    <mergeCell ref="O77:T77"/>
    <mergeCell ref="T6:T9"/>
    <mergeCell ref="I7:Q7"/>
    <mergeCell ref="O76:T76"/>
    <mergeCell ref="S6:S9"/>
    <mergeCell ref="A3:D3"/>
    <mergeCell ref="A76:E76"/>
    <mergeCell ref="Q80:S80"/>
    <mergeCell ref="B80:D80"/>
    <mergeCell ref="B85:E85"/>
    <mergeCell ref="P85:T85"/>
    <mergeCell ref="B84:E84"/>
    <mergeCell ref="B82:P82"/>
    <mergeCell ref="A11:B11"/>
    <mergeCell ref="A6:B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6.xml><?xml version="1.0" encoding="utf-8"?>
<worksheet xmlns="http://schemas.openxmlformats.org/spreadsheetml/2006/main" xmlns:r="http://schemas.openxmlformats.org/officeDocument/2006/relationships">
  <sheetPr>
    <tabColor indexed="57"/>
  </sheetPr>
  <dimension ref="A1:N38"/>
  <sheetViews>
    <sheetView view="pageBreakPreview" zoomScale="85" zoomScaleSheetLayoutView="85" zoomScalePageLayoutView="0" workbookViewId="0" topLeftCell="A1">
      <selection activeCell="J20" sqref="J20"/>
    </sheetView>
  </sheetViews>
  <sheetFormatPr defaultColWidth="9.00390625" defaultRowHeight="15.75"/>
  <cols>
    <col min="1" max="1" width="3.75390625" style="494" customWidth="1"/>
    <col min="2" max="2" width="22.125" style="494" customWidth="1"/>
    <col min="3" max="3" width="7.50390625" style="494" customWidth="1"/>
    <col min="4" max="4" width="12.375" style="494" customWidth="1"/>
    <col min="5" max="5" width="6.25390625" style="494" customWidth="1"/>
    <col min="6" max="6" width="12.625" style="494" customWidth="1"/>
    <col min="7" max="7" width="8.00390625" style="494" customWidth="1"/>
    <col min="8" max="8" width="11.25390625" style="494" customWidth="1"/>
    <col min="9" max="9" width="7.125" style="494" customWidth="1"/>
    <col min="10" max="10" width="11.25390625" style="494" customWidth="1"/>
    <col min="11" max="11" width="7.375" style="494" customWidth="1"/>
    <col min="12" max="12" width="10.50390625" style="494" customWidth="1"/>
    <col min="13" max="13" width="6.00390625" style="494" customWidth="1"/>
    <col min="14" max="14" width="10.875" style="494" customWidth="1"/>
    <col min="15" max="16384" width="9.00390625" style="494" customWidth="1"/>
  </cols>
  <sheetData>
    <row r="1" spans="1:14" ht="18" customHeight="1">
      <c r="A1" s="747" t="s">
        <v>36</v>
      </c>
      <c r="B1" s="747"/>
      <c r="C1" s="747"/>
      <c r="D1" s="744"/>
      <c r="E1" s="1698" t="s">
        <v>569</v>
      </c>
      <c r="F1" s="1698"/>
      <c r="G1" s="1698"/>
      <c r="H1" s="1698"/>
      <c r="I1" s="1698"/>
      <c r="J1" s="1698"/>
      <c r="K1" s="1698"/>
      <c r="L1" s="856" t="s">
        <v>570</v>
      </c>
      <c r="M1" s="856"/>
      <c r="N1" s="856"/>
    </row>
    <row r="2" spans="1:14" ht="15.75" customHeight="1">
      <c r="A2" s="1569" t="s">
        <v>339</v>
      </c>
      <c r="B2" s="1569"/>
      <c r="C2" s="1569"/>
      <c r="D2" s="1569"/>
      <c r="E2" s="1698"/>
      <c r="F2" s="1698"/>
      <c r="G2" s="1698"/>
      <c r="H2" s="1698"/>
      <c r="I2" s="1698"/>
      <c r="J2" s="1698"/>
      <c r="K2" s="1698"/>
      <c r="L2" s="1699" t="str">
        <f>'Thong tin'!B4</f>
        <v>CTHADS TRÀ VINH</v>
      </c>
      <c r="M2" s="1699"/>
      <c r="N2" s="1699"/>
    </row>
    <row r="3" spans="1:14" ht="16.5" customHeight="1">
      <c r="A3" s="1569" t="s">
        <v>340</v>
      </c>
      <c r="B3" s="1569"/>
      <c r="C3" s="1569"/>
      <c r="D3" s="1569"/>
      <c r="E3" s="1700" t="str">
        <f>'Thong tin'!B3</f>
        <v>10  tháng / năm 2016</v>
      </c>
      <c r="F3" s="1700"/>
      <c r="G3" s="1700"/>
      <c r="H3" s="1700"/>
      <c r="I3" s="1700"/>
      <c r="J3" s="1700"/>
      <c r="K3" s="857"/>
      <c r="L3" s="1701" t="s">
        <v>637</v>
      </c>
      <c r="M3" s="1701"/>
      <c r="N3" s="1701"/>
    </row>
    <row r="4" spans="1:14" ht="15.75" customHeight="1">
      <c r="A4" s="858" t="s">
        <v>215</v>
      </c>
      <c r="B4" s="747"/>
      <c r="C4" s="747"/>
      <c r="D4" s="747"/>
      <c r="E4" s="871"/>
      <c r="F4" s="872"/>
      <c r="G4" s="872"/>
      <c r="H4" s="872"/>
      <c r="I4" s="872"/>
      <c r="J4" s="872"/>
      <c r="K4" s="873"/>
      <c r="L4" s="1691" t="s">
        <v>404</v>
      </c>
      <c r="M4" s="1691"/>
      <c r="N4" s="1691"/>
    </row>
    <row r="5" spans="1:14" ht="18" customHeight="1">
      <c r="A5" s="872"/>
      <c r="B5" s="873"/>
      <c r="C5" s="873"/>
      <c r="D5" s="1692"/>
      <c r="E5" s="1692"/>
      <c r="F5" s="1692"/>
      <c r="G5" s="1692"/>
      <c r="H5" s="1692"/>
      <c r="I5" s="1692"/>
      <c r="J5" s="1692"/>
      <c r="K5" s="1692"/>
      <c r="L5" s="859" t="s">
        <v>357</v>
      </c>
      <c r="M5" s="859"/>
      <c r="N5" s="859"/>
    </row>
    <row r="6" spans="1:14" ht="18" customHeight="1">
      <c r="A6" s="1693" t="s">
        <v>72</v>
      </c>
      <c r="B6" s="1694"/>
      <c r="C6" s="1697" t="s">
        <v>358</v>
      </c>
      <c r="D6" s="1697"/>
      <c r="E6" s="1697"/>
      <c r="F6" s="1697"/>
      <c r="G6" s="1687" t="s">
        <v>7</v>
      </c>
      <c r="H6" s="1688"/>
      <c r="I6" s="1688"/>
      <c r="J6" s="1688"/>
      <c r="K6" s="1688"/>
      <c r="L6" s="1688"/>
      <c r="M6" s="1688"/>
      <c r="N6" s="1689"/>
    </row>
    <row r="7" spans="1:14" ht="27" customHeight="1">
      <c r="A7" s="1695"/>
      <c r="B7" s="1696"/>
      <c r="C7" s="1697"/>
      <c r="D7" s="1697"/>
      <c r="E7" s="1697"/>
      <c r="F7" s="1697"/>
      <c r="G7" s="1687" t="s">
        <v>360</v>
      </c>
      <c r="H7" s="1688"/>
      <c r="I7" s="1688"/>
      <c r="J7" s="1689"/>
      <c r="K7" s="1687" t="s">
        <v>110</v>
      </c>
      <c r="L7" s="1688"/>
      <c r="M7" s="1688"/>
      <c r="N7" s="1689"/>
    </row>
    <row r="8" spans="1:14" ht="28.5" customHeight="1">
      <c r="A8" s="1695"/>
      <c r="B8" s="1696"/>
      <c r="C8" s="1687" t="s">
        <v>107</v>
      </c>
      <c r="D8" s="1689"/>
      <c r="E8" s="1687" t="s">
        <v>106</v>
      </c>
      <c r="F8" s="1689"/>
      <c r="G8" s="1687" t="s">
        <v>108</v>
      </c>
      <c r="H8" s="1690"/>
      <c r="I8" s="1687" t="s">
        <v>109</v>
      </c>
      <c r="J8" s="1690"/>
      <c r="K8" s="1687" t="s">
        <v>111</v>
      </c>
      <c r="L8" s="1690"/>
      <c r="M8" s="1687" t="s">
        <v>112</v>
      </c>
      <c r="N8" s="1690"/>
    </row>
    <row r="9" spans="1:14" ht="24.75" customHeight="1">
      <c r="A9" s="1695"/>
      <c r="B9" s="1696"/>
      <c r="C9" s="860" t="s">
        <v>3</v>
      </c>
      <c r="D9" s="861" t="s">
        <v>10</v>
      </c>
      <c r="E9" s="861" t="s">
        <v>3</v>
      </c>
      <c r="F9" s="861" t="s">
        <v>10</v>
      </c>
      <c r="G9" s="861" t="s">
        <v>3</v>
      </c>
      <c r="H9" s="861" t="s">
        <v>10</v>
      </c>
      <c r="I9" s="861" t="s">
        <v>3</v>
      </c>
      <c r="J9" s="861" t="s">
        <v>10</v>
      </c>
      <c r="K9" s="861" t="s">
        <v>3</v>
      </c>
      <c r="L9" s="861" t="s">
        <v>10</v>
      </c>
      <c r="M9" s="861" t="s">
        <v>3</v>
      </c>
      <c r="N9" s="861" t="s">
        <v>10</v>
      </c>
    </row>
    <row r="10" spans="1:14" s="497" customFormat="1" ht="18" customHeight="1">
      <c r="A10" s="1684" t="s">
        <v>6</v>
      </c>
      <c r="B10" s="1684"/>
      <c r="C10" s="862">
        <v>1</v>
      </c>
      <c r="D10" s="862">
        <v>2</v>
      </c>
      <c r="E10" s="862">
        <v>3</v>
      </c>
      <c r="F10" s="862">
        <v>4</v>
      </c>
      <c r="G10" s="862">
        <v>5</v>
      </c>
      <c r="H10" s="862">
        <v>6</v>
      </c>
      <c r="I10" s="862">
        <v>7</v>
      </c>
      <c r="J10" s="862">
        <v>8</v>
      </c>
      <c r="K10" s="862">
        <v>9</v>
      </c>
      <c r="L10" s="862">
        <v>10</v>
      </c>
      <c r="M10" s="862">
        <v>11</v>
      </c>
      <c r="N10" s="862">
        <v>12</v>
      </c>
    </row>
    <row r="11" spans="1:14" s="497" customFormat="1" ht="18" customHeight="1">
      <c r="A11" s="1685" t="s">
        <v>688</v>
      </c>
      <c r="B11" s="1686"/>
      <c r="C11" s="874">
        <f aca="true" t="shared" si="0" ref="C11:N11">SUM(C12:C13)</f>
        <v>0</v>
      </c>
      <c r="D11" s="874">
        <f t="shared" si="0"/>
        <v>0</v>
      </c>
      <c r="E11" s="874">
        <f t="shared" si="0"/>
        <v>2</v>
      </c>
      <c r="F11" s="874">
        <f t="shared" si="0"/>
        <v>10709</v>
      </c>
      <c r="G11" s="874">
        <f t="shared" si="0"/>
        <v>0</v>
      </c>
      <c r="H11" s="874">
        <f t="shared" si="0"/>
        <v>0</v>
      </c>
      <c r="I11" s="874">
        <f t="shared" si="0"/>
        <v>2</v>
      </c>
      <c r="J11" s="874">
        <f t="shared" si="0"/>
        <v>10709</v>
      </c>
      <c r="K11" s="874">
        <f t="shared" si="0"/>
        <v>0</v>
      </c>
      <c r="L11" s="874">
        <f t="shared" si="0"/>
        <v>0</v>
      </c>
      <c r="M11" s="874">
        <f t="shared" si="0"/>
        <v>0</v>
      </c>
      <c r="N11" s="874">
        <f t="shared" si="0"/>
        <v>0</v>
      </c>
    </row>
    <row r="12" spans="1:14" s="497" customFormat="1" ht="18" customHeight="1">
      <c r="A12" s="823" t="s">
        <v>0</v>
      </c>
      <c r="B12" s="863" t="s">
        <v>687</v>
      </c>
      <c r="C12" s="874">
        <f>+G12+K12</f>
        <v>0</v>
      </c>
      <c r="D12" s="874">
        <f>+H12+L12</f>
        <v>0</v>
      </c>
      <c r="E12" s="874">
        <f>+I12+M12</f>
        <v>0</v>
      </c>
      <c r="F12" s="874">
        <f>+J12+N12</f>
        <v>0</v>
      </c>
      <c r="G12" s="864">
        <v>0</v>
      </c>
      <c r="H12" s="864">
        <v>0</v>
      </c>
      <c r="I12" s="864">
        <v>0</v>
      </c>
      <c r="J12" s="864">
        <v>0</v>
      </c>
      <c r="K12" s="864">
        <v>0</v>
      </c>
      <c r="L12" s="864">
        <v>0</v>
      </c>
      <c r="M12" s="864">
        <v>0</v>
      </c>
      <c r="N12" s="864">
        <v>0</v>
      </c>
    </row>
    <row r="13" spans="1:14" s="497" customFormat="1" ht="18" customHeight="1">
      <c r="A13" s="865" t="s">
        <v>1</v>
      </c>
      <c r="B13" s="863" t="s">
        <v>686</v>
      </c>
      <c r="C13" s="874">
        <f aca="true" t="shared" si="1" ref="C13:N13">SUM(C14:C22)</f>
        <v>0</v>
      </c>
      <c r="D13" s="874">
        <f t="shared" si="1"/>
        <v>0</v>
      </c>
      <c r="E13" s="874">
        <f t="shared" si="1"/>
        <v>2</v>
      </c>
      <c r="F13" s="874">
        <f t="shared" si="1"/>
        <v>10709</v>
      </c>
      <c r="G13" s="874">
        <f t="shared" si="1"/>
        <v>0</v>
      </c>
      <c r="H13" s="874">
        <f t="shared" si="1"/>
        <v>0</v>
      </c>
      <c r="I13" s="874">
        <f t="shared" si="1"/>
        <v>2</v>
      </c>
      <c r="J13" s="874">
        <f t="shared" si="1"/>
        <v>10709</v>
      </c>
      <c r="K13" s="874">
        <f t="shared" si="1"/>
        <v>0</v>
      </c>
      <c r="L13" s="874">
        <f t="shared" si="1"/>
        <v>0</v>
      </c>
      <c r="M13" s="874">
        <f t="shared" si="1"/>
        <v>0</v>
      </c>
      <c r="N13" s="874">
        <f t="shared" si="1"/>
        <v>0</v>
      </c>
    </row>
    <row r="14" spans="1:14" s="497" customFormat="1" ht="18" customHeight="1">
      <c r="A14" s="865" t="s">
        <v>52</v>
      </c>
      <c r="B14" s="863" t="s">
        <v>679</v>
      </c>
      <c r="C14" s="874">
        <f aca="true" t="shared" si="2" ref="C14:F22">+G14+K14</f>
        <v>0</v>
      </c>
      <c r="D14" s="874">
        <f t="shared" si="2"/>
        <v>0</v>
      </c>
      <c r="E14" s="874">
        <f t="shared" si="2"/>
        <v>0</v>
      </c>
      <c r="F14" s="874">
        <f t="shared" si="2"/>
        <v>0</v>
      </c>
      <c r="G14" s="864">
        <v>0</v>
      </c>
      <c r="H14" s="864">
        <v>0</v>
      </c>
      <c r="I14" s="864">
        <v>0</v>
      </c>
      <c r="J14" s="864">
        <v>0</v>
      </c>
      <c r="K14" s="864">
        <v>0</v>
      </c>
      <c r="L14" s="864">
        <v>0</v>
      </c>
      <c r="M14" s="864">
        <v>0</v>
      </c>
      <c r="N14" s="864">
        <v>0</v>
      </c>
    </row>
    <row r="15" spans="1:14" s="497" customFormat="1" ht="18" customHeight="1">
      <c r="A15" s="865" t="s">
        <v>53</v>
      </c>
      <c r="B15" s="863" t="s">
        <v>678</v>
      </c>
      <c r="C15" s="874">
        <f t="shared" si="2"/>
        <v>0</v>
      </c>
      <c r="D15" s="874">
        <f t="shared" si="2"/>
        <v>0</v>
      </c>
      <c r="E15" s="874">
        <f t="shared" si="2"/>
        <v>0</v>
      </c>
      <c r="F15" s="874">
        <f t="shared" si="2"/>
        <v>0</v>
      </c>
      <c r="G15" s="864">
        <v>0</v>
      </c>
      <c r="H15" s="864">
        <v>0</v>
      </c>
      <c r="I15" s="864">
        <v>0</v>
      </c>
      <c r="J15" s="864">
        <v>0</v>
      </c>
      <c r="K15" s="864">
        <v>0</v>
      </c>
      <c r="L15" s="864">
        <v>0</v>
      </c>
      <c r="M15" s="864">
        <v>0</v>
      </c>
      <c r="N15" s="864">
        <v>0</v>
      </c>
    </row>
    <row r="16" spans="1:14" s="497" customFormat="1" ht="18" customHeight="1">
      <c r="A16" s="865" t="s">
        <v>58</v>
      </c>
      <c r="B16" s="863" t="s">
        <v>677</v>
      </c>
      <c r="C16" s="874">
        <f t="shared" si="2"/>
        <v>0</v>
      </c>
      <c r="D16" s="874">
        <f t="shared" si="2"/>
        <v>0</v>
      </c>
      <c r="E16" s="874">
        <f t="shared" si="2"/>
        <v>0</v>
      </c>
      <c r="F16" s="874">
        <f t="shared" si="2"/>
        <v>0</v>
      </c>
      <c r="G16" s="864">
        <v>0</v>
      </c>
      <c r="H16" s="864">
        <v>0</v>
      </c>
      <c r="I16" s="864">
        <v>0</v>
      </c>
      <c r="J16" s="864">
        <v>0</v>
      </c>
      <c r="K16" s="864">
        <v>0</v>
      </c>
      <c r="L16" s="864">
        <v>0</v>
      </c>
      <c r="M16" s="864">
        <v>0</v>
      </c>
      <c r="N16" s="864">
        <v>0</v>
      </c>
    </row>
    <row r="17" spans="1:14" s="497" customFormat="1" ht="18" customHeight="1">
      <c r="A17" s="865" t="s">
        <v>73</v>
      </c>
      <c r="B17" s="863" t="s">
        <v>676</v>
      </c>
      <c r="C17" s="874">
        <f t="shared" si="2"/>
        <v>0</v>
      </c>
      <c r="D17" s="874">
        <f t="shared" si="2"/>
        <v>0</v>
      </c>
      <c r="E17" s="874">
        <f t="shared" si="2"/>
        <v>0</v>
      </c>
      <c r="F17" s="874">
        <f t="shared" si="2"/>
        <v>0</v>
      </c>
      <c r="G17" s="864">
        <v>0</v>
      </c>
      <c r="H17" s="864">
        <v>0</v>
      </c>
      <c r="I17" s="864">
        <v>0</v>
      </c>
      <c r="J17" s="864">
        <v>0</v>
      </c>
      <c r="K17" s="864">
        <v>0</v>
      </c>
      <c r="L17" s="864">
        <v>0</v>
      </c>
      <c r="M17" s="864">
        <v>0</v>
      </c>
      <c r="N17" s="864">
        <v>0</v>
      </c>
    </row>
    <row r="18" spans="1:14" s="497" customFormat="1" ht="18" customHeight="1">
      <c r="A18" s="865" t="s">
        <v>74</v>
      </c>
      <c r="B18" s="863" t="s">
        <v>675</v>
      </c>
      <c r="C18" s="874">
        <f t="shared" si="2"/>
        <v>0</v>
      </c>
      <c r="D18" s="874">
        <f t="shared" si="2"/>
        <v>0</v>
      </c>
      <c r="E18" s="874">
        <f t="shared" si="2"/>
        <v>0</v>
      </c>
      <c r="F18" s="874">
        <f t="shared" si="2"/>
        <v>0</v>
      </c>
      <c r="G18" s="864">
        <v>0</v>
      </c>
      <c r="H18" s="864">
        <v>0</v>
      </c>
      <c r="I18" s="864">
        <v>0</v>
      </c>
      <c r="J18" s="864">
        <v>0</v>
      </c>
      <c r="K18" s="864">
        <v>0</v>
      </c>
      <c r="L18" s="864">
        <v>0</v>
      </c>
      <c r="M18" s="864">
        <v>0</v>
      </c>
      <c r="N18" s="864">
        <v>0</v>
      </c>
    </row>
    <row r="19" spans="1:14" s="497" customFormat="1" ht="18" customHeight="1">
      <c r="A19" s="865" t="s">
        <v>75</v>
      </c>
      <c r="B19" s="863" t="s">
        <v>674</v>
      </c>
      <c r="C19" s="874">
        <f t="shared" si="2"/>
        <v>0</v>
      </c>
      <c r="D19" s="874">
        <f t="shared" si="2"/>
        <v>0</v>
      </c>
      <c r="E19" s="874">
        <f t="shared" si="2"/>
        <v>2</v>
      </c>
      <c r="F19" s="874">
        <f t="shared" si="2"/>
        <v>10709</v>
      </c>
      <c r="G19" s="864">
        <v>0</v>
      </c>
      <c r="H19" s="864">
        <v>0</v>
      </c>
      <c r="I19" s="864">
        <v>2</v>
      </c>
      <c r="J19" s="864">
        <v>10709</v>
      </c>
      <c r="K19" s="864">
        <v>0</v>
      </c>
      <c r="L19" s="864">
        <v>0</v>
      </c>
      <c r="M19" s="864">
        <v>0</v>
      </c>
      <c r="N19" s="864">
        <v>0</v>
      </c>
    </row>
    <row r="20" spans="1:14" s="497" customFormat="1" ht="18" customHeight="1">
      <c r="A20" s="865" t="s">
        <v>76</v>
      </c>
      <c r="B20" s="863" t="s">
        <v>673</v>
      </c>
      <c r="C20" s="874">
        <f t="shared" si="2"/>
        <v>0</v>
      </c>
      <c r="D20" s="874">
        <f t="shared" si="2"/>
        <v>0</v>
      </c>
      <c r="E20" s="874">
        <f t="shared" si="2"/>
        <v>0</v>
      </c>
      <c r="F20" s="874">
        <f t="shared" si="2"/>
        <v>0</v>
      </c>
      <c r="G20" s="864">
        <v>0</v>
      </c>
      <c r="H20" s="864">
        <v>0</v>
      </c>
      <c r="I20" s="864">
        <v>0</v>
      </c>
      <c r="J20" s="864">
        <v>0</v>
      </c>
      <c r="K20" s="864">
        <v>0</v>
      </c>
      <c r="L20" s="864">
        <v>0</v>
      </c>
      <c r="M20" s="864">
        <v>0</v>
      </c>
      <c r="N20" s="864">
        <v>0</v>
      </c>
    </row>
    <row r="21" spans="1:14" s="497" customFormat="1" ht="18" customHeight="1">
      <c r="A21" s="865" t="s">
        <v>77</v>
      </c>
      <c r="B21" s="863" t="s">
        <v>672</v>
      </c>
      <c r="C21" s="874">
        <f t="shared" si="2"/>
        <v>0</v>
      </c>
      <c r="D21" s="874">
        <f t="shared" si="2"/>
        <v>0</v>
      </c>
      <c r="E21" s="874">
        <f t="shared" si="2"/>
        <v>0</v>
      </c>
      <c r="F21" s="874">
        <f t="shared" si="2"/>
        <v>0</v>
      </c>
      <c r="G21" s="864">
        <v>0</v>
      </c>
      <c r="H21" s="864">
        <v>0</v>
      </c>
      <c r="I21" s="864">
        <v>0</v>
      </c>
      <c r="J21" s="864">
        <v>0</v>
      </c>
      <c r="K21" s="864">
        <v>0</v>
      </c>
      <c r="L21" s="864">
        <v>0</v>
      </c>
      <c r="M21" s="864">
        <v>0</v>
      </c>
      <c r="N21" s="864">
        <v>0</v>
      </c>
    </row>
    <row r="22" spans="1:14" s="497" customFormat="1" ht="18" customHeight="1">
      <c r="A22" s="865" t="s">
        <v>78</v>
      </c>
      <c r="B22" s="863" t="s">
        <v>671</v>
      </c>
      <c r="C22" s="874">
        <f t="shared" si="2"/>
        <v>0</v>
      </c>
      <c r="D22" s="874">
        <f t="shared" si="2"/>
        <v>0</v>
      </c>
      <c r="E22" s="874">
        <f t="shared" si="2"/>
        <v>0</v>
      </c>
      <c r="F22" s="874">
        <f t="shared" si="2"/>
        <v>0</v>
      </c>
      <c r="G22" s="864">
        <v>0</v>
      </c>
      <c r="H22" s="864">
        <v>0</v>
      </c>
      <c r="I22" s="864">
        <v>0</v>
      </c>
      <c r="J22" s="864">
        <v>0</v>
      </c>
      <c r="K22" s="864">
        <v>0</v>
      </c>
      <c r="L22" s="864">
        <v>0</v>
      </c>
      <c r="M22" s="864">
        <v>0</v>
      </c>
      <c r="N22" s="864">
        <v>0</v>
      </c>
    </row>
    <row r="23" spans="1:14" s="498" customFormat="1" ht="23.25" customHeight="1">
      <c r="A23" s="873"/>
      <c r="B23" s="1681"/>
      <c r="C23" s="1681"/>
      <c r="D23" s="1681"/>
      <c r="E23" s="1681"/>
      <c r="F23" s="866"/>
      <c r="G23" s="867"/>
      <c r="H23" s="867"/>
      <c r="I23" s="867"/>
      <c r="J23" s="1681" t="str">
        <f>'Thong tin'!B8</f>
        <v>Trà Vinh, ngày 03 tháng 8 năm 2016</v>
      </c>
      <c r="K23" s="1681"/>
      <c r="L23" s="1681"/>
      <c r="M23" s="1681"/>
      <c r="N23" s="1681"/>
    </row>
    <row r="24" spans="1:14" s="500" customFormat="1" ht="24.75" customHeight="1">
      <c r="A24" s="868"/>
      <c r="B24" s="1682" t="s">
        <v>43</v>
      </c>
      <c r="C24" s="1682"/>
      <c r="D24" s="1682"/>
      <c r="E24" s="1682"/>
      <c r="F24" s="869"/>
      <c r="G24" s="870"/>
      <c r="H24" s="870"/>
      <c r="I24" s="870"/>
      <c r="J24" s="1682" t="str">
        <f>'Thong tin'!B7</f>
        <v>PHÓ CỤC TRƯỞNG</v>
      </c>
      <c r="K24" s="1682"/>
      <c r="L24" s="1682"/>
      <c r="M24" s="1682"/>
      <c r="N24" s="1682"/>
    </row>
    <row r="25" spans="1:14" s="500" customFormat="1" ht="24.75" customHeight="1">
      <c r="A25" s="499"/>
      <c r="B25" s="1683"/>
      <c r="C25" s="1683"/>
      <c r="D25" s="1683"/>
      <c r="E25" s="631"/>
      <c r="F25" s="631"/>
      <c r="G25" s="632"/>
      <c r="H25" s="632"/>
      <c r="I25" s="632"/>
      <c r="J25" s="1680"/>
      <c r="K25" s="1680"/>
      <c r="L25" s="1680"/>
      <c r="M25" s="1680"/>
      <c r="N25" s="1680"/>
    </row>
    <row r="26" spans="1:14" s="500" customFormat="1" ht="24.75" customHeight="1">
      <c r="A26" s="499"/>
      <c r="B26" s="1679"/>
      <c r="C26" s="1679"/>
      <c r="D26" s="1679"/>
      <c r="E26" s="1679"/>
      <c r="F26" s="631"/>
      <c r="G26" s="632"/>
      <c r="H26" s="632"/>
      <c r="I26" s="632"/>
      <c r="J26" s="631"/>
      <c r="K26" s="1679"/>
      <c r="L26" s="1679"/>
      <c r="M26" s="1679"/>
      <c r="N26" s="631"/>
    </row>
    <row r="27" spans="1:14" s="500" customFormat="1" ht="24.75" customHeight="1">
      <c r="A27" s="499"/>
      <c r="B27" s="631"/>
      <c r="C27" s="631"/>
      <c r="D27" s="631"/>
      <c r="E27" s="631"/>
      <c r="F27" s="631"/>
      <c r="G27" s="632"/>
      <c r="H27" s="632"/>
      <c r="I27" s="632"/>
      <c r="J27" s="631"/>
      <c r="K27" s="631"/>
      <c r="L27" s="631"/>
      <c r="M27" s="631"/>
      <c r="N27" s="631"/>
    </row>
    <row r="28" spans="2:14" ht="24.75" customHeight="1">
      <c r="B28" s="633"/>
      <c r="C28" s="633"/>
      <c r="D28" s="633"/>
      <c r="E28" s="633"/>
      <c r="F28" s="633"/>
      <c r="G28" s="633"/>
      <c r="H28" s="633"/>
      <c r="I28" s="633"/>
      <c r="J28" s="633"/>
      <c r="K28" s="633"/>
      <c r="L28" s="633"/>
      <c r="M28" s="633"/>
      <c r="N28" s="633"/>
    </row>
    <row r="29" spans="2:14" ht="24.75" customHeight="1">
      <c r="B29" s="1680" t="str">
        <f>'Thong tin'!B5</f>
        <v>Nhan Quốc Hải</v>
      </c>
      <c r="C29" s="1680"/>
      <c r="D29" s="1680"/>
      <c r="E29" s="1680"/>
      <c r="F29" s="633"/>
      <c r="G29" s="633"/>
      <c r="H29" s="633"/>
      <c r="I29" s="633"/>
      <c r="J29" s="1680" t="str">
        <f>'Thong tin'!B6</f>
        <v>Trần Việt Hồng</v>
      </c>
      <c r="K29" s="1680"/>
      <c r="L29" s="1680"/>
      <c r="M29" s="1680"/>
      <c r="N29" s="1680"/>
    </row>
    <row r="30" spans="2:14" ht="18.75">
      <c r="B30" s="504"/>
      <c r="C30" s="502"/>
      <c r="D30" s="502"/>
      <c r="E30" s="502"/>
      <c r="F30" s="502"/>
      <c r="G30" s="502"/>
      <c r="H30" s="502"/>
      <c r="I30" s="502"/>
      <c r="J30" s="502"/>
      <c r="K30" s="502"/>
      <c r="L30" s="502"/>
      <c r="M30" s="502"/>
      <c r="N30" s="502"/>
    </row>
    <row r="31" spans="7:10" ht="15.75">
      <c r="G31" s="505"/>
      <c r="H31" s="505"/>
      <c r="I31" s="505"/>
      <c r="J31" s="505"/>
    </row>
    <row r="32" spans="7:10" ht="15.75">
      <c r="G32" s="505"/>
      <c r="H32" s="505"/>
      <c r="I32" s="505"/>
      <c r="J32" s="505"/>
    </row>
    <row r="33" spans="7:10" ht="15.75">
      <c r="G33" s="505"/>
      <c r="H33" s="505"/>
      <c r="I33" s="505"/>
      <c r="J33" s="505"/>
    </row>
    <row r="34" spans="7:10" ht="15.75">
      <c r="G34" s="505"/>
      <c r="H34" s="505"/>
      <c r="I34" s="505"/>
      <c r="J34" s="505"/>
    </row>
    <row r="35" spans="7:10" ht="15.75">
      <c r="G35" s="505"/>
      <c r="H35" s="505"/>
      <c r="I35" s="505"/>
      <c r="J35" s="505"/>
    </row>
    <row r="36" spans="7:10" ht="15.75">
      <c r="G36" s="505"/>
      <c r="H36" s="505"/>
      <c r="I36" s="505"/>
      <c r="J36" s="505"/>
    </row>
    <row r="37" spans="7:10" ht="15.75">
      <c r="G37" s="505"/>
      <c r="H37" s="505"/>
      <c r="I37" s="505"/>
      <c r="J37" s="505"/>
    </row>
    <row r="38" spans="7:10" ht="15.75">
      <c r="G38" s="505"/>
      <c r="H38" s="505"/>
      <c r="I38" s="505"/>
      <c r="J38" s="505"/>
    </row>
  </sheetData>
  <sheetProtection/>
  <mergeCells count="31">
    <mergeCell ref="E1:K2"/>
    <mergeCell ref="A2:D2"/>
    <mergeCell ref="L2:N2"/>
    <mergeCell ref="A3:D3"/>
    <mergeCell ref="E3:J3"/>
    <mergeCell ref="L3:N3"/>
    <mergeCell ref="L4:N4"/>
    <mergeCell ref="D5:K5"/>
    <mergeCell ref="A6:B9"/>
    <mergeCell ref="C6:F7"/>
    <mergeCell ref="G6:N6"/>
    <mergeCell ref="M8:N8"/>
    <mergeCell ref="A10:B10"/>
    <mergeCell ref="A11:B11"/>
    <mergeCell ref="G7:J7"/>
    <mergeCell ref="K7:N7"/>
    <mergeCell ref="C8:D8"/>
    <mergeCell ref="E8:F8"/>
    <mergeCell ref="G8:H8"/>
    <mergeCell ref="I8:J8"/>
    <mergeCell ref="K8:L8"/>
    <mergeCell ref="B26:E26"/>
    <mergeCell ref="K26:M26"/>
    <mergeCell ref="B29:E29"/>
    <mergeCell ref="J29:N29"/>
    <mergeCell ref="B23:E23"/>
    <mergeCell ref="J23:N23"/>
    <mergeCell ref="B24:E24"/>
    <mergeCell ref="J24:N24"/>
    <mergeCell ref="B25:D25"/>
    <mergeCell ref="J25:N25"/>
  </mergeCells>
  <printOptions/>
  <pageMargins left="0.55" right="0.18" top="0.23" bottom="0.25" header="0.1" footer="0.08"/>
  <pageSetup horizontalDpi="600" verticalDpi="600" orientation="landscape" paperSize="9" scale="88" r:id="rId2"/>
  <drawing r:id="rId1"/>
</worksheet>
</file>

<file path=xl/worksheets/sheet27.xml><?xml version="1.0" encoding="utf-8"?>
<worksheet xmlns="http://schemas.openxmlformats.org/spreadsheetml/2006/main" xmlns:r="http://schemas.openxmlformats.org/officeDocument/2006/relationships">
  <sheetPr>
    <tabColor indexed="47"/>
  </sheetPr>
  <dimension ref="A1:P31"/>
  <sheetViews>
    <sheetView view="pageBreakPreview" zoomScale="80" zoomScaleSheetLayoutView="80" zoomScalePageLayoutView="0" workbookViewId="0" topLeftCell="A1">
      <selection activeCell="A6" sqref="A6:B9"/>
    </sheetView>
  </sheetViews>
  <sheetFormatPr defaultColWidth="9.00390625" defaultRowHeight="15.75"/>
  <cols>
    <col min="1" max="1" width="4.00390625" style="494" customWidth="1"/>
    <col min="2" max="2" width="21.125" style="494" customWidth="1"/>
    <col min="3" max="3" width="7.375" style="494" customWidth="1"/>
    <col min="4" max="6" width="7.875" style="494" customWidth="1"/>
    <col min="7" max="7" width="9.25390625" style="494" customWidth="1"/>
    <col min="8" max="8" width="7.25390625" style="494" customWidth="1"/>
    <col min="9" max="9" width="9.75390625" style="494" customWidth="1"/>
    <col min="10" max="10" width="9.50390625" style="494" customWidth="1"/>
    <col min="11" max="11" width="6.125" style="494" customWidth="1"/>
    <col min="12" max="12" width="7.00390625" style="494" customWidth="1"/>
    <col min="13" max="13" width="7.875" style="494" customWidth="1"/>
    <col min="14" max="14" width="10.25390625" style="494" customWidth="1"/>
    <col min="15" max="15" width="7.875" style="494" customWidth="1"/>
    <col min="16" max="16" width="9.25390625" style="494" customWidth="1"/>
    <col min="17" max="16384" width="9.00390625" style="494" customWidth="1"/>
  </cols>
  <sheetData>
    <row r="1" spans="1:16" ht="19.5" customHeight="1">
      <c r="A1" s="1726" t="s">
        <v>28</v>
      </c>
      <c r="B1" s="1726"/>
      <c r="C1" s="1726"/>
      <c r="D1" s="1717" t="s">
        <v>639</v>
      </c>
      <c r="E1" s="1717"/>
      <c r="F1" s="1717"/>
      <c r="G1" s="1717"/>
      <c r="H1" s="1717"/>
      <c r="I1" s="1717"/>
      <c r="J1" s="1717"/>
      <c r="K1" s="1717"/>
      <c r="L1" s="1717"/>
      <c r="M1" s="1718" t="s">
        <v>392</v>
      </c>
      <c r="N1" s="1719"/>
      <c r="O1" s="1719"/>
      <c r="P1" s="1719"/>
    </row>
    <row r="2" spans="1:16" ht="30" customHeight="1">
      <c r="A2" s="1720" t="s">
        <v>803</v>
      </c>
      <c r="B2" s="1721"/>
      <c r="C2" s="1721"/>
      <c r="D2" s="1717"/>
      <c r="E2" s="1717"/>
      <c r="F2" s="1717"/>
      <c r="G2" s="1717"/>
      <c r="H2" s="1717"/>
      <c r="I2" s="1717"/>
      <c r="J2" s="1717"/>
      <c r="K2" s="1717"/>
      <c r="L2" s="1717"/>
      <c r="M2" s="1722" t="str">
        <f>'Thong tin'!B4</f>
        <v>CTHADS TRÀ VINH</v>
      </c>
      <c r="N2" s="1723"/>
      <c r="O2" s="1723"/>
      <c r="P2" s="1723"/>
    </row>
    <row r="3" spans="1:13" ht="19.5" customHeight="1">
      <c r="A3" s="1727" t="s">
        <v>804</v>
      </c>
      <c r="B3" s="1727"/>
      <c r="C3" s="1727"/>
      <c r="D3" s="1717"/>
      <c r="E3" s="1717"/>
      <c r="F3" s="1717"/>
      <c r="G3" s="1717"/>
      <c r="H3" s="1717"/>
      <c r="I3" s="1717"/>
      <c r="J3" s="1717"/>
      <c r="K3" s="1717"/>
      <c r="L3" s="1717"/>
      <c r="M3" s="636" t="s">
        <v>640</v>
      </c>
    </row>
    <row r="4" spans="1:16" ht="19.5" customHeight="1">
      <c r="A4" s="1724" t="s">
        <v>805</v>
      </c>
      <c r="B4" s="1724"/>
      <c r="C4" s="1724"/>
      <c r="D4" s="1731" t="str">
        <f>'Thong tin'!B3</f>
        <v>10  tháng / năm 2016</v>
      </c>
      <c r="E4" s="1731"/>
      <c r="F4" s="1731"/>
      <c r="G4" s="1731"/>
      <c r="H4" s="1731"/>
      <c r="I4" s="1731"/>
      <c r="J4" s="1731"/>
      <c r="K4" s="1731"/>
      <c r="L4" s="1731"/>
      <c r="M4" s="1725" t="s">
        <v>395</v>
      </c>
      <c r="N4" s="1725"/>
      <c r="O4" s="1725"/>
      <c r="P4" s="1725"/>
    </row>
    <row r="5" spans="1:16" s="508" customFormat="1" ht="18.75" customHeight="1">
      <c r="A5" s="1702"/>
      <c r="B5" s="1702"/>
      <c r="C5" s="1702"/>
      <c r="D5" s="1731"/>
      <c r="E5" s="1731"/>
      <c r="F5" s="1731"/>
      <c r="G5" s="1731"/>
      <c r="H5" s="1731"/>
      <c r="I5" s="1731"/>
      <c r="J5" s="1731"/>
      <c r="K5" s="1731"/>
      <c r="L5" s="1731"/>
      <c r="M5" s="509" t="s">
        <v>396</v>
      </c>
      <c r="N5" s="510"/>
      <c r="O5" s="510"/>
      <c r="P5" s="510"/>
    </row>
    <row r="6" spans="1:16" ht="40.5" customHeight="1">
      <c r="A6" s="1732" t="s">
        <v>72</v>
      </c>
      <c r="B6" s="1733"/>
      <c r="C6" s="1736" t="s">
        <v>100</v>
      </c>
      <c r="D6" s="1714"/>
      <c r="E6" s="1714"/>
      <c r="F6" s="1714"/>
      <c r="G6" s="1714"/>
      <c r="H6" s="1714"/>
      <c r="I6" s="1714"/>
      <c r="J6" s="1714"/>
      <c r="K6" s="1716" t="s">
        <v>99</v>
      </c>
      <c r="L6" s="1716"/>
      <c r="M6" s="1716"/>
      <c r="N6" s="1716"/>
      <c r="O6" s="1716"/>
      <c r="P6" s="1716"/>
    </row>
    <row r="7" spans="1:16" ht="20.25" customHeight="1">
      <c r="A7" s="1734"/>
      <c r="B7" s="1735"/>
      <c r="C7" s="1736" t="s">
        <v>3</v>
      </c>
      <c r="D7" s="1714"/>
      <c r="E7" s="1714"/>
      <c r="F7" s="1715"/>
      <c r="G7" s="1716" t="s">
        <v>10</v>
      </c>
      <c r="H7" s="1716"/>
      <c r="I7" s="1716"/>
      <c r="J7" s="1716"/>
      <c r="K7" s="1711" t="s">
        <v>3</v>
      </c>
      <c r="L7" s="1711"/>
      <c r="M7" s="1711"/>
      <c r="N7" s="1712" t="s">
        <v>10</v>
      </c>
      <c r="O7" s="1712"/>
      <c r="P7" s="1712"/>
    </row>
    <row r="8" spans="1:16" ht="30.75" customHeight="1">
      <c r="A8" s="1734"/>
      <c r="B8" s="1735"/>
      <c r="C8" s="1713" t="s">
        <v>397</v>
      </c>
      <c r="D8" s="1714" t="s">
        <v>96</v>
      </c>
      <c r="E8" s="1714"/>
      <c r="F8" s="1715"/>
      <c r="G8" s="1716" t="s">
        <v>398</v>
      </c>
      <c r="H8" s="1716" t="s">
        <v>96</v>
      </c>
      <c r="I8" s="1716"/>
      <c r="J8" s="1716"/>
      <c r="K8" s="1716" t="s">
        <v>39</v>
      </c>
      <c r="L8" s="1716" t="s">
        <v>97</v>
      </c>
      <c r="M8" s="1716"/>
      <c r="N8" s="1716" t="s">
        <v>80</v>
      </c>
      <c r="O8" s="1716" t="s">
        <v>97</v>
      </c>
      <c r="P8" s="1716"/>
    </row>
    <row r="9" spans="1:16" ht="49.5" customHeight="1">
      <c r="A9" s="1734"/>
      <c r="B9" s="1735"/>
      <c r="C9" s="1713"/>
      <c r="D9" s="638" t="s">
        <v>44</v>
      </c>
      <c r="E9" s="638" t="s">
        <v>45</v>
      </c>
      <c r="F9" s="638" t="s">
        <v>48</v>
      </c>
      <c r="G9" s="1716"/>
      <c r="H9" s="638" t="s">
        <v>44</v>
      </c>
      <c r="I9" s="638" t="s">
        <v>45</v>
      </c>
      <c r="J9" s="638" t="s">
        <v>48</v>
      </c>
      <c r="K9" s="1716"/>
      <c r="L9" s="638" t="s">
        <v>16</v>
      </c>
      <c r="M9" s="638" t="s">
        <v>15</v>
      </c>
      <c r="N9" s="1716"/>
      <c r="O9" s="638" t="s">
        <v>16</v>
      </c>
      <c r="P9" s="638" t="s">
        <v>15</v>
      </c>
    </row>
    <row r="10" spans="1:16" ht="15" customHeight="1">
      <c r="A10" s="1705" t="s">
        <v>6</v>
      </c>
      <c r="B10" s="1706"/>
      <c r="C10" s="511">
        <v>1</v>
      </c>
      <c r="D10" s="511" t="s">
        <v>53</v>
      </c>
      <c r="E10" s="511" t="s">
        <v>58</v>
      </c>
      <c r="F10" s="511" t="s">
        <v>73</v>
      </c>
      <c r="G10" s="511" t="s">
        <v>74</v>
      </c>
      <c r="H10" s="511" t="s">
        <v>75</v>
      </c>
      <c r="I10" s="511" t="s">
        <v>76</v>
      </c>
      <c r="J10" s="511" t="s">
        <v>77</v>
      </c>
      <c r="K10" s="511" t="s">
        <v>78</v>
      </c>
      <c r="L10" s="511" t="s">
        <v>101</v>
      </c>
      <c r="M10" s="511" t="s">
        <v>102</v>
      </c>
      <c r="N10" s="511" t="s">
        <v>103</v>
      </c>
      <c r="O10" s="511" t="s">
        <v>104</v>
      </c>
      <c r="P10" s="511" t="s">
        <v>105</v>
      </c>
    </row>
    <row r="11" spans="1:16" ht="15" customHeight="1">
      <c r="A11" s="1707" t="s">
        <v>41</v>
      </c>
      <c r="B11" s="1708"/>
      <c r="C11" s="748">
        <f aca="true" t="shared" si="0" ref="C11:P11">SUM(C12:C13)</f>
        <v>12</v>
      </c>
      <c r="D11" s="748">
        <f t="shared" si="0"/>
        <v>1</v>
      </c>
      <c r="E11" s="748">
        <f t="shared" si="0"/>
        <v>5</v>
      </c>
      <c r="F11" s="748">
        <f t="shared" si="0"/>
        <v>6</v>
      </c>
      <c r="G11" s="748">
        <f t="shared" si="0"/>
        <v>1431785</v>
      </c>
      <c r="H11" s="748">
        <f t="shared" si="0"/>
        <v>0</v>
      </c>
      <c r="I11" s="748">
        <f t="shared" si="0"/>
        <v>791783</v>
      </c>
      <c r="J11" s="748">
        <f t="shared" si="0"/>
        <v>640002</v>
      </c>
      <c r="K11" s="748">
        <f t="shared" si="0"/>
        <v>5</v>
      </c>
      <c r="L11" s="748">
        <f t="shared" si="0"/>
        <v>1</v>
      </c>
      <c r="M11" s="748">
        <f t="shared" si="0"/>
        <v>4</v>
      </c>
      <c r="N11" s="748">
        <f t="shared" si="0"/>
        <v>791783</v>
      </c>
      <c r="O11" s="748">
        <f t="shared" si="0"/>
        <v>29450</v>
      </c>
      <c r="P11" s="748">
        <f t="shared" si="0"/>
        <v>762333</v>
      </c>
    </row>
    <row r="12" spans="1:16" ht="15" customHeight="1">
      <c r="A12" s="753" t="s">
        <v>0</v>
      </c>
      <c r="B12" s="754" t="s">
        <v>98</v>
      </c>
      <c r="C12" s="748">
        <f>SUM(D12+E12+F12)</f>
        <v>1</v>
      </c>
      <c r="D12" s="875">
        <v>0</v>
      </c>
      <c r="E12" s="875">
        <v>0</v>
      </c>
      <c r="F12" s="875">
        <v>1</v>
      </c>
      <c r="G12" s="875">
        <f>SUM(H12+I12+J12)</f>
        <v>36658</v>
      </c>
      <c r="H12" s="1009"/>
      <c r="I12" s="1009"/>
      <c r="J12" s="875">
        <v>36658</v>
      </c>
      <c r="K12" s="875">
        <f>SUM(L12+M12)</f>
        <v>0</v>
      </c>
      <c r="L12" s="1009"/>
      <c r="M12" s="1009"/>
      <c r="N12" s="875">
        <f>SUM(O12+P12)</f>
        <v>0</v>
      </c>
      <c r="O12" s="1009"/>
      <c r="P12" s="1009"/>
    </row>
    <row r="13" spans="1:16" ht="15" customHeight="1">
      <c r="A13" s="755" t="s">
        <v>1</v>
      </c>
      <c r="B13" s="754" t="s">
        <v>19</v>
      </c>
      <c r="C13" s="748">
        <f aca="true" t="shared" si="1" ref="C13:P13">SUM(C14:C22)</f>
        <v>11</v>
      </c>
      <c r="D13" s="748">
        <f t="shared" si="1"/>
        <v>1</v>
      </c>
      <c r="E13" s="748">
        <f t="shared" si="1"/>
        <v>5</v>
      </c>
      <c r="F13" s="748">
        <f t="shared" si="1"/>
        <v>5</v>
      </c>
      <c r="G13" s="748">
        <f t="shared" si="1"/>
        <v>1395127</v>
      </c>
      <c r="H13" s="748">
        <f t="shared" si="1"/>
        <v>0</v>
      </c>
      <c r="I13" s="748">
        <f t="shared" si="1"/>
        <v>791783</v>
      </c>
      <c r="J13" s="748">
        <f t="shared" si="1"/>
        <v>603344</v>
      </c>
      <c r="K13" s="748">
        <f t="shared" si="1"/>
        <v>5</v>
      </c>
      <c r="L13" s="748">
        <f t="shared" si="1"/>
        <v>1</v>
      </c>
      <c r="M13" s="748">
        <f t="shared" si="1"/>
        <v>4</v>
      </c>
      <c r="N13" s="748">
        <f t="shared" si="1"/>
        <v>791783</v>
      </c>
      <c r="O13" s="748">
        <f t="shared" si="1"/>
        <v>29450</v>
      </c>
      <c r="P13" s="748">
        <f t="shared" si="1"/>
        <v>762333</v>
      </c>
    </row>
    <row r="14" spans="1:16" ht="15" customHeight="1">
      <c r="A14" s="751" t="s">
        <v>52</v>
      </c>
      <c r="B14" s="752" t="s">
        <v>679</v>
      </c>
      <c r="C14" s="748">
        <f aca="true" t="shared" si="2" ref="C14:C22">SUM(D14+E14+F14)</f>
        <v>0</v>
      </c>
      <c r="D14" s="1009"/>
      <c r="E14" s="1009"/>
      <c r="F14" s="1009"/>
      <c r="G14" s="875">
        <f aca="true" t="shared" si="3" ref="G14:G22">SUM(H14+I14+J14)</f>
        <v>0</v>
      </c>
      <c r="H14" s="1009"/>
      <c r="I14" s="875">
        <v>0</v>
      </c>
      <c r="J14" s="875">
        <v>0</v>
      </c>
      <c r="K14" s="875">
        <f>SUM(L14+M14)</f>
        <v>0</v>
      </c>
      <c r="L14" s="875">
        <v>0</v>
      </c>
      <c r="M14" s="875">
        <v>0</v>
      </c>
      <c r="N14" s="875">
        <f>SUM(O14+P14)</f>
        <v>0</v>
      </c>
      <c r="O14" s="748">
        <v>0</v>
      </c>
      <c r="P14" s="748">
        <v>0</v>
      </c>
    </row>
    <row r="15" spans="1:16" ht="15" customHeight="1">
      <c r="A15" s="751" t="s">
        <v>53</v>
      </c>
      <c r="B15" s="752" t="s">
        <v>678</v>
      </c>
      <c r="C15" s="748">
        <f t="shared" si="2"/>
        <v>5</v>
      </c>
      <c r="D15" s="1009"/>
      <c r="E15" s="875">
        <v>5</v>
      </c>
      <c r="F15" s="875">
        <v>0</v>
      </c>
      <c r="G15" s="875">
        <f t="shared" si="3"/>
        <v>791783</v>
      </c>
      <c r="H15" s="1009"/>
      <c r="I15" s="875">
        <v>791783</v>
      </c>
      <c r="J15" s="875">
        <v>0</v>
      </c>
      <c r="K15" s="875">
        <f>SUM(L15+M15)</f>
        <v>5</v>
      </c>
      <c r="L15" s="875">
        <v>1</v>
      </c>
      <c r="M15" s="875">
        <v>4</v>
      </c>
      <c r="N15" s="875">
        <f>SUM(O15+P15)</f>
        <v>791783</v>
      </c>
      <c r="O15" s="748">
        <v>29450</v>
      </c>
      <c r="P15" s="748">
        <v>762333</v>
      </c>
    </row>
    <row r="16" spans="1:16" ht="15" customHeight="1">
      <c r="A16" s="751" t="s">
        <v>58</v>
      </c>
      <c r="B16" s="752" t="s">
        <v>677</v>
      </c>
      <c r="C16" s="748">
        <f t="shared" si="2"/>
        <v>0</v>
      </c>
      <c r="D16" s="1009"/>
      <c r="E16" s="1009"/>
      <c r="F16" s="1009"/>
      <c r="G16" s="875">
        <f t="shared" si="3"/>
        <v>0</v>
      </c>
      <c r="H16" s="1009"/>
      <c r="I16" s="1009"/>
      <c r="J16" s="1009"/>
      <c r="K16" s="1009"/>
      <c r="L16" s="1009"/>
      <c r="M16" s="1009"/>
      <c r="N16" s="1009"/>
      <c r="O16" s="1009"/>
      <c r="P16" s="1009"/>
    </row>
    <row r="17" spans="1:16" ht="15" customHeight="1">
      <c r="A17" s="751" t="s">
        <v>73</v>
      </c>
      <c r="B17" s="752" t="s">
        <v>676</v>
      </c>
      <c r="C17" s="748">
        <f t="shared" si="2"/>
        <v>0</v>
      </c>
      <c r="D17" s="1009"/>
      <c r="E17" s="1009"/>
      <c r="F17" s="1009"/>
      <c r="G17" s="875">
        <f t="shared" si="3"/>
        <v>0</v>
      </c>
      <c r="H17" s="1009"/>
      <c r="I17" s="1009"/>
      <c r="J17" s="1009"/>
      <c r="K17" s="1009"/>
      <c r="L17" s="1009"/>
      <c r="M17" s="1009"/>
      <c r="N17" s="1009"/>
      <c r="O17" s="1009"/>
      <c r="P17" s="1009"/>
    </row>
    <row r="18" spans="1:16" ht="15" customHeight="1">
      <c r="A18" s="751" t="s">
        <v>74</v>
      </c>
      <c r="B18" s="752" t="s">
        <v>675</v>
      </c>
      <c r="C18" s="748">
        <f t="shared" si="2"/>
        <v>0</v>
      </c>
      <c r="D18" s="1009"/>
      <c r="E18" s="1009"/>
      <c r="F18" s="875">
        <v>0</v>
      </c>
      <c r="G18" s="875">
        <f t="shared" si="3"/>
        <v>0</v>
      </c>
      <c r="H18" s="1009"/>
      <c r="I18" s="1009"/>
      <c r="J18" s="875">
        <v>0</v>
      </c>
      <c r="K18" s="1009"/>
      <c r="L18" s="1009"/>
      <c r="M18" s="1009"/>
      <c r="N18" s="1009"/>
      <c r="O18" s="1009"/>
      <c r="P18" s="1009"/>
    </row>
    <row r="19" spans="1:16" ht="15" customHeight="1">
      <c r="A19" s="751" t="s">
        <v>75</v>
      </c>
      <c r="B19" s="752" t="s">
        <v>674</v>
      </c>
      <c r="C19" s="748">
        <f t="shared" si="2"/>
        <v>2</v>
      </c>
      <c r="D19" s="1009"/>
      <c r="E19" s="1009"/>
      <c r="F19" s="875">
        <v>2</v>
      </c>
      <c r="G19" s="875">
        <f t="shared" si="3"/>
        <v>2000</v>
      </c>
      <c r="H19" s="1009"/>
      <c r="I19" s="1009"/>
      <c r="J19" s="875">
        <v>2000</v>
      </c>
      <c r="K19" s="1009"/>
      <c r="L19" s="1009"/>
      <c r="M19" s="1009"/>
      <c r="N19" s="1009"/>
      <c r="O19" s="1009"/>
      <c r="P19" s="1009"/>
    </row>
    <row r="20" spans="1:16" ht="15" customHeight="1">
      <c r="A20" s="751" t="s">
        <v>76</v>
      </c>
      <c r="B20" s="752" t="s">
        <v>673</v>
      </c>
      <c r="C20" s="748">
        <f t="shared" si="2"/>
        <v>1</v>
      </c>
      <c r="D20" s="875">
        <v>1</v>
      </c>
      <c r="E20" s="1009"/>
      <c r="F20" s="1009"/>
      <c r="G20" s="875">
        <f t="shared" si="3"/>
        <v>0</v>
      </c>
      <c r="H20" s="1009"/>
      <c r="I20" s="1009"/>
      <c r="J20" s="1009"/>
      <c r="K20" s="1009"/>
      <c r="L20" s="1009"/>
      <c r="M20" s="1009"/>
      <c r="N20" s="1009"/>
      <c r="O20" s="1009"/>
      <c r="P20" s="1009"/>
    </row>
    <row r="21" spans="1:16" ht="15" customHeight="1">
      <c r="A21" s="751" t="s">
        <v>77</v>
      </c>
      <c r="B21" s="752" t="s">
        <v>672</v>
      </c>
      <c r="C21" s="748">
        <f t="shared" si="2"/>
        <v>1</v>
      </c>
      <c r="D21" s="1009"/>
      <c r="E21" s="1009"/>
      <c r="F21" s="875">
        <v>1</v>
      </c>
      <c r="G21" s="875">
        <f t="shared" si="3"/>
        <v>1</v>
      </c>
      <c r="H21" s="1009"/>
      <c r="I21" s="1009"/>
      <c r="J21" s="875">
        <v>1</v>
      </c>
      <c r="K21" s="1009"/>
      <c r="L21" s="1009"/>
      <c r="M21" s="1009"/>
      <c r="N21" s="1009"/>
      <c r="O21" s="1009"/>
      <c r="P21" s="1009"/>
    </row>
    <row r="22" spans="1:16" ht="15" customHeight="1">
      <c r="A22" s="751" t="s">
        <v>78</v>
      </c>
      <c r="B22" s="752" t="s">
        <v>671</v>
      </c>
      <c r="C22" s="748">
        <f t="shared" si="2"/>
        <v>2</v>
      </c>
      <c r="D22" s="1009"/>
      <c r="E22" s="1009"/>
      <c r="F22" s="875">
        <v>2</v>
      </c>
      <c r="G22" s="875">
        <f t="shared" si="3"/>
        <v>601343</v>
      </c>
      <c r="H22" s="1009"/>
      <c r="I22" s="1009"/>
      <c r="J22" s="875">
        <v>601343</v>
      </c>
      <c r="K22" s="1009"/>
      <c r="L22" s="1009"/>
      <c r="M22" s="1009"/>
      <c r="N22" s="1009"/>
      <c r="O22" s="1009"/>
      <c r="P22" s="1009"/>
    </row>
    <row r="23" spans="1:16" ht="25.5" customHeight="1">
      <c r="A23" s="512"/>
      <c r="B23" s="513"/>
      <c r="C23" s="514"/>
      <c r="D23" s="514"/>
      <c r="E23" s="514"/>
      <c r="F23" s="514"/>
      <c r="G23" s="514"/>
      <c r="H23" s="514"/>
      <c r="I23" s="514"/>
      <c r="J23" s="514"/>
      <c r="K23" s="514"/>
      <c r="L23" s="1709" t="str">
        <f>'Thong tin'!B8</f>
        <v>Trà Vinh, ngày 03 tháng 8 năm 2016</v>
      </c>
      <c r="M23" s="1709"/>
      <c r="N23" s="1709"/>
      <c r="O23" s="1709"/>
      <c r="P23" s="1709"/>
    </row>
    <row r="24" spans="2:16" ht="21.75" customHeight="1">
      <c r="B24" s="1729" t="s">
        <v>4</v>
      </c>
      <c r="C24" s="1729"/>
      <c r="D24" s="1729"/>
      <c r="E24" s="634"/>
      <c r="F24" s="515"/>
      <c r="G24" s="515"/>
      <c r="H24" s="515"/>
      <c r="I24" s="515"/>
      <c r="J24" s="515"/>
      <c r="L24" s="1710" t="str">
        <f>'Thong tin'!B7</f>
        <v>PHÓ CỤC TRƯỞNG</v>
      </c>
      <c r="M24" s="1710"/>
      <c r="N24" s="1710"/>
      <c r="O24" s="1710"/>
      <c r="P24" s="1710"/>
    </row>
    <row r="25" spans="2:16" ht="21" customHeight="1">
      <c r="B25" s="634"/>
      <c r="C25" s="634"/>
      <c r="D25" s="634"/>
      <c r="E25" s="634"/>
      <c r="F25" s="515"/>
      <c r="G25" s="515"/>
      <c r="H25" s="515"/>
      <c r="I25" s="515"/>
      <c r="J25" s="515"/>
      <c r="K25" s="515"/>
      <c r="L25" s="515"/>
      <c r="M25" s="515"/>
      <c r="N25" s="515"/>
      <c r="O25" s="515"/>
      <c r="P25" s="515"/>
    </row>
    <row r="26" ht="11.25" customHeight="1"/>
    <row r="27" spans="2:16" ht="16.5" customHeight="1">
      <c r="B27" s="1703"/>
      <c r="C27" s="1703"/>
      <c r="D27" s="1703"/>
      <c r="K27" s="1704"/>
      <c r="L27" s="1704"/>
      <c r="M27" s="1704"/>
      <c r="N27" s="1704"/>
      <c r="O27" s="1704"/>
      <c r="P27" s="1704"/>
    </row>
    <row r="28" ht="12.75" customHeight="1"/>
    <row r="29" spans="2:16" ht="15.75">
      <c r="B29" s="1730" t="str">
        <f>'Thong tin'!B5</f>
        <v>Nhan Quốc Hải</v>
      </c>
      <c r="C29" s="1730"/>
      <c r="D29" s="1730"/>
      <c r="E29" s="635"/>
      <c r="L29" s="1728" t="str">
        <f>'Thong tin'!B6</f>
        <v>Trần Việt Hồng</v>
      </c>
      <c r="M29" s="1728"/>
      <c r="N29" s="1728"/>
      <c r="O29" s="1728"/>
      <c r="P29" s="1728"/>
    </row>
    <row r="31" spans="12:16" ht="15.75">
      <c r="L31" s="522"/>
      <c r="M31" s="522"/>
      <c r="N31" s="522"/>
      <c r="O31" s="522"/>
      <c r="P31" s="522"/>
    </row>
  </sheetData>
  <sheetProtection/>
  <mergeCells count="35">
    <mergeCell ref="L29:P29"/>
    <mergeCell ref="B24:D24"/>
    <mergeCell ref="B29:D29"/>
    <mergeCell ref="D4:L4"/>
    <mergeCell ref="D5:L5"/>
    <mergeCell ref="A6:B9"/>
    <mergeCell ref="C6:J6"/>
    <mergeCell ref="K6:P6"/>
    <mergeCell ref="C7:F7"/>
    <mergeCell ref="G7:J7"/>
    <mergeCell ref="D1:L3"/>
    <mergeCell ref="M1:P1"/>
    <mergeCell ref="A2:C2"/>
    <mergeCell ref="M2:P2"/>
    <mergeCell ref="A4:C4"/>
    <mergeCell ref="M4:P4"/>
    <mergeCell ref="A1:C1"/>
    <mergeCell ref="A3:C3"/>
    <mergeCell ref="D8:F8"/>
    <mergeCell ref="K8:K9"/>
    <mergeCell ref="L8:M8"/>
    <mergeCell ref="N8:N9"/>
    <mergeCell ref="O8:P8"/>
    <mergeCell ref="G8:G9"/>
    <mergeCell ref="H8:J8"/>
    <mergeCell ref="A5:C5"/>
    <mergeCell ref="B27:D27"/>
    <mergeCell ref="K27:P27"/>
    <mergeCell ref="A10:B10"/>
    <mergeCell ref="A11:B11"/>
    <mergeCell ref="L23:P23"/>
    <mergeCell ref="L24:P24"/>
    <mergeCell ref="K7:M7"/>
    <mergeCell ref="N7:P7"/>
    <mergeCell ref="C8:C9"/>
  </mergeCells>
  <printOptions/>
  <pageMargins left="0.3937007874015748" right="0" top="0.1968503937007874" bottom="0" header="0.07874015748031496" footer="0.1968503937007874"/>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indexed="39"/>
  </sheetPr>
  <dimension ref="A1:L37"/>
  <sheetViews>
    <sheetView tabSelected="1" view="pageBreakPreview" zoomScale="80" zoomScaleSheetLayoutView="80" zoomScalePageLayoutView="0" workbookViewId="0" topLeftCell="A6">
      <selection activeCell="E28" sqref="E28"/>
    </sheetView>
  </sheetViews>
  <sheetFormatPr defaultColWidth="9.00390625" defaultRowHeight="15.75"/>
  <cols>
    <col min="1" max="1" width="4.625" style="494" customWidth="1"/>
    <col min="2" max="2" width="23.875" style="494" customWidth="1"/>
    <col min="3" max="3" width="11.375" style="494" customWidth="1"/>
    <col min="4" max="4" width="13.875" style="494" customWidth="1"/>
    <col min="5" max="5" width="15.375" style="494" customWidth="1"/>
    <col min="6" max="6" width="10.25390625" style="494" customWidth="1"/>
    <col min="7" max="7" width="11.75390625" style="494" customWidth="1"/>
    <col min="8" max="8" width="11.125" style="494" customWidth="1"/>
    <col min="9" max="9" width="10.25390625" style="494" customWidth="1"/>
    <col min="10" max="10" width="10.75390625" style="494" customWidth="1"/>
    <col min="11" max="12" width="10.25390625" style="494" customWidth="1"/>
    <col min="13" max="16384" width="9.00390625" style="494" customWidth="1"/>
  </cols>
  <sheetData>
    <row r="1" spans="1:12" ht="22.5" customHeight="1">
      <c r="A1" s="1726" t="s">
        <v>117</v>
      </c>
      <c r="B1" s="1726"/>
      <c r="C1" s="506"/>
      <c r="D1" s="1753" t="s">
        <v>647</v>
      </c>
      <c r="E1" s="1753"/>
      <c r="F1" s="1753"/>
      <c r="G1" s="1753"/>
      <c r="H1" s="1753"/>
      <c r="I1" s="1753"/>
      <c r="J1" s="1720" t="s">
        <v>641</v>
      </c>
      <c r="K1" s="1747"/>
      <c r="L1" s="1747"/>
    </row>
    <row r="2" spans="1:12" ht="15.75" customHeight="1">
      <c r="A2" s="1750" t="s">
        <v>339</v>
      </c>
      <c r="B2" s="1751"/>
      <c r="C2" s="1751"/>
      <c r="D2" s="1753"/>
      <c r="E2" s="1753"/>
      <c r="F2" s="1753"/>
      <c r="G2" s="1753"/>
      <c r="H2" s="1753"/>
      <c r="I2" s="1753"/>
      <c r="J2" s="1752" t="str">
        <f>'Thong tin'!B4</f>
        <v>CTHADS TRÀ VINH</v>
      </c>
      <c r="K2" s="1752"/>
      <c r="L2" s="1752"/>
    </row>
    <row r="3" spans="1:12" ht="15.75" customHeight="1">
      <c r="A3" s="636" t="s">
        <v>657</v>
      </c>
      <c r="D3" s="1754" t="str">
        <f>'Thong tin'!B3</f>
        <v>10  tháng / năm 2016</v>
      </c>
      <c r="E3" s="1754"/>
      <c r="F3" s="1754"/>
      <c r="G3" s="1754"/>
      <c r="H3" s="1754"/>
      <c r="I3" s="1754"/>
      <c r="J3" s="1721" t="s">
        <v>458</v>
      </c>
      <c r="K3" s="1721"/>
      <c r="L3" s="1721"/>
    </row>
    <row r="4" spans="1:12" ht="15.75" customHeight="1">
      <c r="A4" s="1724" t="s">
        <v>394</v>
      </c>
      <c r="B4" s="1724"/>
      <c r="C4" s="1724"/>
      <c r="D4" s="1703"/>
      <c r="E4" s="1703"/>
      <c r="F4" s="1703"/>
      <c r="G4" s="1703"/>
      <c r="H4" s="1703"/>
      <c r="I4" s="1703"/>
      <c r="J4" s="1747" t="s">
        <v>404</v>
      </c>
      <c r="K4" s="1747"/>
      <c r="L4" s="1747"/>
    </row>
    <row r="5" spans="1:12" ht="15.75">
      <c r="A5" s="507"/>
      <c r="B5" s="507"/>
      <c r="C5" s="495"/>
      <c r="D5" s="495"/>
      <c r="E5" s="495"/>
      <c r="F5" s="495"/>
      <c r="G5" s="495"/>
      <c r="H5" s="495"/>
      <c r="I5" s="495"/>
      <c r="J5" s="1748" t="s">
        <v>8</v>
      </c>
      <c r="K5" s="1748"/>
      <c r="L5" s="1748"/>
    </row>
    <row r="6" spans="1:12" ht="15.75" customHeight="1">
      <c r="A6" s="1737" t="s">
        <v>72</v>
      </c>
      <c r="B6" s="1737"/>
      <c r="C6" s="1716" t="s">
        <v>648</v>
      </c>
      <c r="D6" s="1712" t="s">
        <v>406</v>
      </c>
      <c r="E6" s="1712"/>
      <c r="F6" s="1712"/>
      <c r="G6" s="1712"/>
      <c r="H6" s="1712"/>
      <c r="I6" s="1712"/>
      <c r="J6" s="1737" t="s">
        <v>115</v>
      </c>
      <c r="K6" s="1737"/>
      <c r="L6" s="1737"/>
    </row>
    <row r="7" spans="1:12" ht="15.75" customHeight="1">
      <c r="A7" s="1737"/>
      <c r="B7" s="1737"/>
      <c r="C7" s="1716"/>
      <c r="D7" s="1749" t="s">
        <v>7</v>
      </c>
      <c r="E7" s="1749"/>
      <c r="F7" s="1749"/>
      <c r="G7" s="1749"/>
      <c r="H7" s="1749"/>
      <c r="I7" s="1749"/>
      <c r="J7" s="1716" t="s">
        <v>17</v>
      </c>
      <c r="K7" s="1716" t="s">
        <v>642</v>
      </c>
      <c r="L7" s="1716" t="s">
        <v>643</v>
      </c>
    </row>
    <row r="8" spans="1:12" ht="18.75" customHeight="1">
      <c r="A8" s="1737"/>
      <c r="B8" s="1737"/>
      <c r="C8" s="1716"/>
      <c r="D8" s="1737" t="s">
        <v>113</v>
      </c>
      <c r="E8" s="1737" t="s">
        <v>114</v>
      </c>
      <c r="F8" s="1737"/>
      <c r="G8" s="1737"/>
      <c r="H8" s="1737"/>
      <c r="I8" s="1737"/>
      <c r="J8" s="1716"/>
      <c r="K8" s="1716"/>
      <c r="L8" s="1716"/>
    </row>
    <row r="9" spans="1:12" ht="60.75" customHeight="1">
      <c r="A9" s="1737"/>
      <c r="B9" s="1737"/>
      <c r="C9" s="1716"/>
      <c r="D9" s="1737"/>
      <c r="E9" s="637" t="s">
        <v>116</v>
      </c>
      <c r="F9" s="638" t="s">
        <v>646</v>
      </c>
      <c r="G9" s="638" t="s">
        <v>645</v>
      </c>
      <c r="H9" s="638" t="s">
        <v>644</v>
      </c>
      <c r="I9" s="638" t="s">
        <v>25</v>
      </c>
      <c r="J9" s="1716"/>
      <c r="K9" s="1716"/>
      <c r="L9" s="1716"/>
    </row>
    <row r="10" spans="1:12" ht="13.5" customHeight="1">
      <c r="A10" s="1740" t="s">
        <v>5</v>
      </c>
      <c r="B10" s="1740"/>
      <c r="C10" s="516">
        <v>1</v>
      </c>
      <c r="D10" s="516" t="s">
        <v>53</v>
      </c>
      <c r="E10" s="516" t="s">
        <v>58</v>
      </c>
      <c r="F10" s="516" t="s">
        <v>73</v>
      </c>
      <c r="G10" s="516" t="s">
        <v>74</v>
      </c>
      <c r="H10" s="516" t="s">
        <v>75</v>
      </c>
      <c r="I10" s="516" t="s">
        <v>76</v>
      </c>
      <c r="J10" s="516" t="s">
        <v>77</v>
      </c>
      <c r="K10" s="516" t="s">
        <v>78</v>
      </c>
      <c r="L10" s="516" t="s">
        <v>101</v>
      </c>
    </row>
    <row r="11" spans="1:12" s="497" customFormat="1" ht="16.5" customHeight="1">
      <c r="A11" s="1741" t="s">
        <v>692</v>
      </c>
      <c r="B11" s="1742"/>
      <c r="C11" s="876">
        <f aca="true" t="shared" si="0" ref="C11:L11">SUM(C12:C13)</f>
        <v>85</v>
      </c>
      <c r="D11" s="876">
        <f t="shared" si="0"/>
        <v>55</v>
      </c>
      <c r="E11" s="876">
        <f t="shared" si="0"/>
        <v>30</v>
      </c>
      <c r="F11" s="876">
        <f t="shared" si="0"/>
        <v>6</v>
      </c>
      <c r="G11" s="876">
        <f t="shared" si="0"/>
        <v>14</v>
      </c>
      <c r="H11" s="876">
        <f t="shared" si="0"/>
        <v>8</v>
      </c>
      <c r="I11" s="876">
        <f t="shared" si="0"/>
        <v>2</v>
      </c>
      <c r="J11" s="876">
        <f t="shared" si="0"/>
        <v>5</v>
      </c>
      <c r="K11" s="876">
        <f t="shared" si="0"/>
        <v>78</v>
      </c>
      <c r="L11" s="876">
        <f t="shared" si="0"/>
        <v>2</v>
      </c>
    </row>
    <row r="12" spans="1:12" s="497" customFormat="1" ht="16.5" customHeight="1">
      <c r="A12" s="745" t="s">
        <v>0</v>
      </c>
      <c r="B12" s="735" t="s">
        <v>687</v>
      </c>
      <c r="C12" s="876">
        <f>+D12+E12</f>
        <v>8</v>
      </c>
      <c r="D12" s="876">
        <v>7</v>
      </c>
      <c r="E12" s="876">
        <f>+F12+G12+H12+I12</f>
        <v>1</v>
      </c>
      <c r="F12" s="876">
        <v>0</v>
      </c>
      <c r="G12" s="876">
        <v>0</v>
      </c>
      <c r="H12" s="876">
        <v>1</v>
      </c>
      <c r="I12" s="876">
        <v>0</v>
      </c>
      <c r="J12" s="876">
        <v>0</v>
      </c>
      <c r="K12" s="876">
        <v>8</v>
      </c>
      <c r="L12" s="876">
        <v>0</v>
      </c>
    </row>
    <row r="13" spans="1:12" s="497" customFormat="1" ht="16.5" customHeight="1">
      <c r="A13" s="750" t="s">
        <v>1</v>
      </c>
      <c r="B13" s="735" t="s">
        <v>686</v>
      </c>
      <c r="C13" s="876">
        <f>+C14+C15+C16+C17+C18+C19+C20+C21+C22</f>
        <v>77</v>
      </c>
      <c r="D13" s="876">
        <f aca="true" t="shared" si="1" ref="D13:L13">+D14+D15+D16+D17+D18+D19+D20+D21+D22</f>
        <v>48</v>
      </c>
      <c r="E13" s="876">
        <f t="shared" si="1"/>
        <v>29</v>
      </c>
      <c r="F13" s="876">
        <f t="shared" si="1"/>
        <v>6</v>
      </c>
      <c r="G13" s="876">
        <f t="shared" si="1"/>
        <v>14</v>
      </c>
      <c r="H13" s="876">
        <f t="shared" si="1"/>
        <v>7</v>
      </c>
      <c r="I13" s="876">
        <f t="shared" si="1"/>
        <v>2</v>
      </c>
      <c r="J13" s="876">
        <f t="shared" si="1"/>
        <v>5</v>
      </c>
      <c r="K13" s="876">
        <f t="shared" si="1"/>
        <v>70</v>
      </c>
      <c r="L13" s="876">
        <f t="shared" si="1"/>
        <v>2</v>
      </c>
    </row>
    <row r="14" spans="1:12" s="497" customFormat="1" ht="16.5" customHeight="1">
      <c r="A14" s="750" t="s">
        <v>52</v>
      </c>
      <c r="B14" s="732" t="s">
        <v>679</v>
      </c>
      <c r="C14" s="876">
        <f aca="true" t="shared" si="2" ref="C14:C22">+D14+E14</f>
        <v>27</v>
      </c>
      <c r="D14" s="972">
        <v>24</v>
      </c>
      <c r="E14" s="876">
        <f aca="true" t="shared" si="3" ref="E14:E22">+F14+G14+H14+I14</f>
        <v>3</v>
      </c>
      <c r="F14" s="972"/>
      <c r="G14" s="972"/>
      <c r="H14" s="972">
        <v>1</v>
      </c>
      <c r="I14" s="972">
        <v>2</v>
      </c>
      <c r="J14" s="972"/>
      <c r="K14" s="972">
        <v>27</v>
      </c>
      <c r="L14" s="972"/>
    </row>
    <row r="15" spans="1:12" s="497" customFormat="1" ht="16.5" customHeight="1">
      <c r="A15" s="750" t="s">
        <v>53</v>
      </c>
      <c r="B15" s="732" t="s">
        <v>678</v>
      </c>
      <c r="C15" s="876">
        <f t="shared" si="2"/>
        <v>7</v>
      </c>
      <c r="D15" s="876">
        <v>0</v>
      </c>
      <c r="E15" s="876">
        <f t="shared" si="3"/>
        <v>7</v>
      </c>
      <c r="F15" s="876">
        <v>0</v>
      </c>
      <c r="G15" s="876">
        <v>4</v>
      </c>
      <c r="H15" s="876">
        <v>3</v>
      </c>
      <c r="I15" s="1043"/>
      <c r="J15" s="876">
        <v>0</v>
      </c>
      <c r="K15" s="876">
        <v>7</v>
      </c>
      <c r="L15" s="1043"/>
    </row>
    <row r="16" spans="1:12" s="497" customFormat="1" ht="16.5" customHeight="1">
      <c r="A16" s="750" t="s">
        <v>58</v>
      </c>
      <c r="B16" s="732" t="s">
        <v>677</v>
      </c>
      <c r="C16" s="876">
        <f t="shared" si="2"/>
        <v>0</v>
      </c>
      <c r="D16" s="876">
        <v>0</v>
      </c>
      <c r="E16" s="876">
        <f t="shared" si="3"/>
        <v>0</v>
      </c>
      <c r="F16" s="876">
        <v>0</v>
      </c>
      <c r="G16" s="1043"/>
      <c r="H16" s="876">
        <v>0</v>
      </c>
      <c r="I16" s="1043"/>
      <c r="J16" s="876">
        <v>0</v>
      </c>
      <c r="K16" s="876">
        <v>0</v>
      </c>
      <c r="L16" s="1043"/>
    </row>
    <row r="17" spans="1:12" s="497" customFormat="1" ht="16.5" customHeight="1">
      <c r="A17" s="750" t="s">
        <v>73</v>
      </c>
      <c r="B17" s="732" t="s">
        <v>676</v>
      </c>
      <c r="C17" s="876">
        <f t="shared" si="2"/>
        <v>0</v>
      </c>
      <c r="D17" s="876">
        <v>0</v>
      </c>
      <c r="E17" s="876">
        <f t="shared" si="3"/>
        <v>0</v>
      </c>
      <c r="F17" s="876">
        <v>0</v>
      </c>
      <c r="G17" s="1043"/>
      <c r="H17" s="876">
        <v>0</v>
      </c>
      <c r="I17" s="1043"/>
      <c r="J17" s="876">
        <v>0</v>
      </c>
      <c r="K17" s="876">
        <v>0</v>
      </c>
      <c r="L17" s="1043"/>
    </row>
    <row r="18" spans="1:12" s="497" customFormat="1" ht="16.5" customHeight="1">
      <c r="A18" s="750" t="s">
        <v>74</v>
      </c>
      <c r="B18" s="732" t="s">
        <v>675</v>
      </c>
      <c r="C18" s="876">
        <f t="shared" si="2"/>
        <v>7</v>
      </c>
      <c r="D18" s="876">
        <v>0</v>
      </c>
      <c r="E18" s="876">
        <f t="shared" si="3"/>
        <v>7</v>
      </c>
      <c r="F18" s="1042" t="s">
        <v>75</v>
      </c>
      <c r="G18" s="1043"/>
      <c r="H18" s="1042" t="s">
        <v>838</v>
      </c>
      <c r="I18" s="1043"/>
      <c r="J18" s="1043"/>
      <c r="K18" s="1042" t="s">
        <v>76</v>
      </c>
      <c r="L18" s="1043"/>
    </row>
    <row r="19" spans="1:12" s="497" customFormat="1" ht="16.5" customHeight="1">
      <c r="A19" s="750" t="s">
        <v>75</v>
      </c>
      <c r="B19" s="732" t="s">
        <v>674</v>
      </c>
      <c r="C19" s="876">
        <f t="shared" si="2"/>
        <v>23</v>
      </c>
      <c r="D19" s="876">
        <v>22</v>
      </c>
      <c r="E19" s="876">
        <f t="shared" si="3"/>
        <v>1</v>
      </c>
      <c r="F19" s="876">
        <v>0</v>
      </c>
      <c r="G19" s="1043"/>
      <c r="H19" s="876">
        <v>1</v>
      </c>
      <c r="I19" s="1043"/>
      <c r="J19" s="876">
        <v>0</v>
      </c>
      <c r="K19" s="876">
        <v>22</v>
      </c>
      <c r="L19" s="876">
        <v>1</v>
      </c>
    </row>
    <row r="20" spans="1:12" s="497" customFormat="1" ht="16.5" customHeight="1">
      <c r="A20" s="750" t="s">
        <v>76</v>
      </c>
      <c r="B20" s="732" t="s">
        <v>673</v>
      </c>
      <c r="C20" s="876">
        <f t="shared" si="2"/>
        <v>10</v>
      </c>
      <c r="D20" s="876">
        <v>0</v>
      </c>
      <c r="E20" s="876">
        <f t="shared" si="3"/>
        <v>10</v>
      </c>
      <c r="F20" s="1043"/>
      <c r="G20" s="972">
        <v>9</v>
      </c>
      <c r="H20" s="972">
        <v>1</v>
      </c>
      <c r="I20" s="1043"/>
      <c r="J20" s="972">
        <v>4</v>
      </c>
      <c r="K20" s="972">
        <v>5</v>
      </c>
      <c r="L20" s="972">
        <v>1</v>
      </c>
    </row>
    <row r="21" spans="1:12" s="497" customFormat="1" ht="16.5" customHeight="1">
      <c r="A21" s="750" t="s">
        <v>77</v>
      </c>
      <c r="B21" s="732" t="s">
        <v>672</v>
      </c>
      <c r="C21" s="876">
        <f t="shared" si="2"/>
        <v>1</v>
      </c>
      <c r="D21" s="876">
        <v>1</v>
      </c>
      <c r="E21" s="876">
        <f t="shared" si="3"/>
        <v>0</v>
      </c>
      <c r="F21" s="876">
        <v>0</v>
      </c>
      <c r="G21" s="876">
        <v>0</v>
      </c>
      <c r="H21" s="876">
        <v>0</v>
      </c>
      <c r="I21" s="1043"/>
      <c r="J21" s="876">
        <v>0</v>
      </c>
      <c r="K21" s="876">
        <v>1</v>
      </c>
      <c r="L21" s="876">
        <v>0</v>
      </c>
    </row>
    <row r="22" spans="1:12" s="497" customFormat="1" ht="16.5" customHeight="1">
      <c r="A22" s="750" t="s">
        <v>78</v>
      </c>
      <c r="B22" s="732" t="s">
        <v>671</v>
      </c>
      <c r="C22" s="876">
        <f t="shared" si="2"/>
        <v>2</v>
      </c>
      <c r="D22" s="876">
        <v>1</v>
      </c>
      <c r="E22" s="876">
        <f t="shared" si="3"/>
        <v>1</v>
      </c>
      <c r="F22" s="876">
        <v>0</v>
      </c>
      <c r="G22" s="876">
        <v>1</v>
      </c>
      <c r="H22" s="876">
        <v>0</v>
      </c>
      <c r="I22" s="1043"/>
      <c r="J22" s="876">
        <v>1</v>
      </c>
      <c r="K22" s="876">
        <v>1</v>
      </c>
      <c r="L22" s="876">
        <v>0</v>
      </c>
    </row>
    <row r="23" spans="1:12" ht="6" customHeight="1">
      <c r="A23" s="517"/>
      <c r="B23" s="518"/>
      <c r="C23" s="519"/>
      <c r="D23" s="519"/>
      <c r="E23" s="519"/>
      <c r="F23" s="519"/>
      <c r="G23" s="519"/>
      <c r="H23" s="519"/>
      <c r="I23" s="519"/>
      <c r="J23" s="519"/>
      <c r="K23" s="519"/>
      <c r="L23" s="519"/>
    </row>
    <row r="24" spans="2:12" ht="16.5" customHeight="1">
      <c r="B24" s="520"/>
      <c r="C24" s="520"/>
      <c r="D24" s="520"/>
      <c r="E24" s="520"/>
      <c r="F24" s="520"/>
      <c r="G24" s="520"/>
      <c r="H24" s="1743" t="str">
        <f>'Thong tin'!B8</f>
        <v>Trà Vinh, ngày 03 tháng 8 năm 2016</v>
      </c>
      <c r="I24" s="1743"/>
      <c r="J24" s="1743"/>
      <c r="K24" s="1743"/>
      <c r="L24" s="1743"/>
    </row>
    <row r="25" spans="1:12" ht="18.75">
      <c r="A25" s="520"/>
      <c r="B25" s="1745" t="s">
        <v>4</v>
      </c>
      <c r="C25" s="1745"/>
      <c r="D25" s="1745"/>
      <c r="E25" s="520"/>
      <c r="F25" s="520"/>
      <c r="G25" s="520"/>
      <c r="H25" s="1744" t="str">
        <f>'Thong tin'!B7</f>
        <v>PHÓ CỤC TRƯỞNG</v>
      </c>
      <c r="I25" s="1744"/>
      <c r="J25" s="1744"/>
      <c r="K25" s="1744"/>
      <c r="L25" s="1744"/>
    </row>
    <row r="26" spans="1:12" ht="16.5" customHeight="1">
      <c r="A26" s="521"/>
      <c r="B26" s="521"/>
      <c r="C26" s="521"/>
      <c r="D26" s="521"/>
      <c r="E26" s="521"/>
      <c r="F26" s="1104"/>
      <c r="G26" s="521"/>
      <c r="H26" s="623"/>
      <c r="I26" s="623"/>
      <c r="J26" s="623"/>
      <c r="K26" s="623"/>
      <c r="L26" s="623"/>
    </row>
    <row r="27" spans="1:12" ht="18.75">
      <c r="A27" s="502"/>
      <c r="B27" s="521"/>
      <c r="C27" s="521"/>
      <c r="D27" s="521"/>
      <c r="E27" s="1103"/>
      <c r="F27" s="521"/>
      <c r="G27" s="521"/>
      <c r="H27" s="521"/>
      <c r="I27" s="639"/>
      <c r="J27" s="639"/>
      <c r="K27" s="639"/>
      <c r="L27" s="502"/>
    </row>
    <row r="28" spans="1:12" ht="9" customHeight="1">
      <c r="A28" s="502"/>
      <c r="B28" s="521"/>
      <c r="C28" s="521"/>
      <c r="D28" s="521"/>
      <c r="E28" s="1102"/>
      <c r="F28" s="521"/>
      <c r="G28" s="521"/>
      <c r="H28" s="521"/>
      <c r="I28" s="521"/>
      <c r="J28" s="521"/>
      <c r="K28" s="502"/>
      <c r="L28" s="502"/>
    </row>
    <row r="29" spans="1:12" ht="18.75">
      <c r="A29" s="502"/>
      <c r="B29" s="521"/>
      <c r="C29" s="521"/>
      <c r="D29" s="521"/>
      <c r="E29" s="521"/>
      <c r="F29" s="521"/>
      <c r="G29" s="521"/>
      <c r="H29" s="521"/>
      <c r="I29" s="521"/>
      <c r="J29" s="521"/>
      <c r="K29" s="502"/>
      <c r="L29" s="502"/>
    </row>
    <row r="30" spans="1:12" ht="9" customHeight="1">
      <c r="A30" s="502"/>
      <c r="B30" s="521"/>
      <c r="C30" s="521"/>
      <c r="D30" s="521"/>
      <c r="E30" s="521"/>
      <c r="F30" s="521"/>
      <c r="G30" s="521"/>
      <c r="H30" s="521"/>
      <c r="I30" s="521"/>
      <c r="J30" s="521"/>
      <c r="K30" s="502"/>
      <c r="L30" s="502"/>
    </row>
    <row r="31" spans="1:12" ht="18.75">
      <c r="A31" s="502"/>
      <c r="B31" s="521"/>
      <c r="C31" s="521"/>
      <c r="D31" s="521"/>
      <c r="E31" s="521"/>
      <c r="F31" s="521"/>
      <c r="G31" s="521"/>
      <c r="H31" s="521"/>
      <c r="I31" s="521"/>
      <c r="J31" s="521"/>
      <c r="K31" s="502"/>
      <c r="L31" s="502"/>
    </row>
    <row r="32" spans="2:12" ht="18.75">
      <c r="B32" s="1739" t="str">
        <f>'Thong tin'!B5</f>
        <v>Nhan Quốc Hải</v>
      </c>
      <c r="C32" s="1739"/>
      <c r="D32" s="1739"/>
      <c r="E32" s="502"/>
      <c r="F32" s="502"/>
      <c r="G32" s="502"/>
      <c r="H32" s="1680" t="str">
        <f>'Thong tin'!B6</f>
        <v>Trần Việt Hồng</v>
      </c>
      <c r="I32" s="1680"/>
      <c r="J32" s="1680"/>
      <c r="K32" s="1680"/>
      <c r="L32" s="1680"/>
    </row>
    <row r="33" spans="1:12" ht="22.5" customHeight="1" hidden="1">
      <c r="A33" s="502"/>
      <c r="B33" s="521"/>
      <c r="C33" s="521"/>
      <c r="D33" s="521"/>
      <c r="E33" s="521"/>
      <c r="F33" s="521"/>
      <c r="G33" s="521"/>
      <c r="H33" s="521"/>
      <c r="I33" s="521"/>
      <c r="J33" s="521"/>
      <c r="K33" s="502"/>
      <c r="L33" s="502"/>
    </row>
    <row r="34" spans="1:12" ht="19.5" hidden="1">
      <c r="A34" s="523" t="s">
        <v>47</v>
      </c>
      <c r="B34" s="521"/>
      <c r="C34" s="521"/>
      <c r="D34" s="521"/>
      <c r="E34" s="521"/>
      <c r="F34" s="521"/>
      <c r="G34" s="521"/>
      <c r="H34" s="521"/>
      <c r="I34" s="521"/>
      <c r="J34" s="521"/>
      <c r="K34" s="502"/>
      <c r="L34" s="502"/>
    </row>
    <row r="35" spans="2:12" ht="15.75" customHeight="1" hidden="1">
      <c r="B35" s="1746" t="s">
        <v>59</v>
      </c>
      <c r="C35" s="1746"/>
      <c r="D35" s="1746"/>
      <c r="E35" s="1746"/>
      <c r="F35" s="1746"/>
      <c r="G35" s="1746"/>
      <c r="H35" s="1746"/>
      <c r="I35" s="1746"/>
      <c r="J35" s="1746"/>
      <c r="K35" s="1746"/>
      <c r="L35" s="1746"/>
    </row>
    <row r="36" spans="1:12" ht="16.5" customHeight="1" hidden="1">
      <c r="A36" s="524"/>
      <c r="B36" s="1738" t="s">
        <v>61</v>
      </c>
      <c r="C36" s="1738"/>
      <c r="D36" s="1738"/>
      <c r="E36" s="1738"/>
      <c r="F36" s="1738"/>
      <c r="G36" s="1738"/>
      <c r="H36" s="1738"/>
      <c r="I36" s="1738"/>
      <c r="J36" s="1738"/>
      <c r="K36" s="1738"/>
      <c r="L36" s="1738"/>
    </row>
    <row r="37" ht="15.75" hidden="1">
      <c r="B37" s="496" t="s">
        <v>60</v>
      </c>
    </row>
  </sheetData>
  <sheetProtection/>
  <mergeCells count="30">
    <mergeCell ref="J6:L6"/>
    <mergeCell ref="J7:J9"/>
    <mergeCell ref="K7:K9"/>
    <mergeCell ref="L7:L9"/>
    <mergeCell ref="J1:L1"/>
    <mergeCell ref="A2:C2"/>
    <mergeCell ref="J2:L2"/>
    <mergeCell ref="J3:L3"/>
    <mergeCell ref="D1:I2"/>
    <mergeCell ref="D3:I3"/>
    <mergeCell ref="A4:C4"/>
    <mergeCell ref="D4:I4"/>
    <mergeCell ref="J4:L4"/>
    <mergeCell ref="J5:L5"/>
    <mergeCell ref="A1:B1"/>
    <mergeCell ref="A6:B9"/>
    <mergeCell ref="C6:C9"/>
    <mergeCell ref="D6:I6"/>
    <mergeCell ref="D7:I7"/>
    <mergeCell ref="D8:D9"/>
    <mergeCell ref="E8:I8"/>
    <mergeCell ref="B36:L36"/>
    <mergeCell ref="H32:L32"/>
    <mergeCell ref="B32:D32"/>
    <mergeCell ref="A10:B10"/>
    <mergeCell ref="A11:B11"/>
    <mergeCell ref="H24:L24"/>
    <mergeCell ref="H25:L25"/>
    <mergeCell ref="B25:D25"/>
    <mergeCell ref="B35:L35"/>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indexed="10"/>
  </sheetPr>
  <dimension ref="A1:AC50"/>
  <sheetViews>
    <sheetView view="pageBreakPreview" zoomScale="80" zoomScaleSheetLayoutView="80" zoomScalePageLayoutView="0" workbookViewId="0" topLeftCell="A5">
      <selection activeCell="J25" sqref="J25"/>
    </sheetView>
  </sheetViews>
  <sheetFormatPr defaultColWidth="9.00390625" defaultRowHeight="15.75"/>
  <cols>
    <col min="1" max="1" width="3.50390625" style="529" customWidth="1"/>
    <col min="2" max="2" width="20.375" style="529" customWidth="1"/>
    <col min="3" max="8" width="5.75390625" style="529" customWidth="1"/>
    <col min="9" max="15" width="6.625" style="529" customWidth="1"/>
    <col min="16" max="21" width="5.75390625" style="529" customWidth="1"/>
    <col min="22" max="16384" width="9.00390625" style="529" customWidth="1"/>
  </cols>
  <sheetData>
    <row r="1" spans="1:22" ht="21" customHeight="1">
      <c r="A1" s="669" t="s">
        <v>658</v>
      </c>
      <c r="B1" s="464"/>
      <c r="C1" s="464"/>
      <c r="D1" s="462"/>
      <c r="E1" s="525"/>
      <c r="F1" s="1769" t="s">
        <v>571</v>
      </c>
      <c r="G1" s="1769"/>
      <c r="H1" s="1769"/>
      <c r="I1" s="1769"/>
      <c r="J1" s="1769"/>
      <c r="K1" s="1769"/>
      <c r="L1" s="1769"/>
      <c r="M1" s="1769"/>
      <c r="N1" s="1769"/>
      <c r="O1" s="526"/>
      <c r="P1" s="527" t="s">
        <v>392</v>
      </c>
      <c r="Q1" s="528"/>
      <c r="R1" s="528"/>
      <c r="S1" s="528"/>
      <c r="T1" s="528"/>
      <c r="V1" s="530"/>
    </row>
    <row r="2" spans="1:22" ht="15.75" customHeight="1">
      <c r="A2" s="1776" t="s">
        <v>339</v>
      </c>
      <c r="B2" s="1776"/>
      <c r="C2" s="1776"/>
      <c r="D2" s="1776"/>
      <c r="E2" s="670"/>
      <c r="F2" s="1769"/>
      <c r="G2" s="1769"/>
      <c r="H2" s="1769"/>
      <c r="I2" s="1769"/>
      <c r="J2" s="1769"/>
      <c r="K2" s="1769"/>
      <c r="L2" s="1769"/>
      <c r="M2" s="1769"/>
      <c r="N2" s="1769"/>
      <c r="O2" s="526"/>
      <c r="P2" s="641" t="str">
        <f>'Thong tin'!B4</f>
        <v>CTHADS TRÀ VINH</v>
      </c>
      <c r="Q2" s="640"/>
      <c r="R2" s="528"/>
      <c r="S2" s="528"/>
      <c r="T2" s="528"/>
      <c r="V2" s="530"/>
    </row>
    <row r="3" spans="1:20" ht="16.5" customHeight="1">
      <c r="A3" s="1667" t="s">
        <v>340</v>
      </c>
      <c r="B3" s="1667"/>
      <c r="C3" s="1667"/>
      <c r="D3" s="1667"/>
      <c r="E3" s="670"/>
      <c r="F3" s="1770" t="str">
        <f>'Thong tin'!B3</f>
        <v>10  tháng / năm 2016</v>
      </c>
      <c r="G3" s="1771"/>
      <c r="H3" s="1771"/>
      <c r="I3" s="1771"/>
      <c r="J3" s="1771"/>
      <c r="K3" s="1771"/>
      <c r="L3" s="1771"/>
      <c r="M3" s="1771"/>
      <c r="N3" s="1771"/>
      <c r="O3" s="531"/>
      <c r="P3" s="642" t="s">
        <v>650</v>
      </c>
      <c r="Q3" s="528"/>
      <c r="R3" s="528"/>
      <c r="S3" s="528"/>
      <c r="T3" s="528"/>
    </row>
    <row r="4" spans="1:20" ht="15" customHeight="1">
      <c r="A4" s="463" t="s">
        <v>215</v>
      </c>
      <c r="B4" s="436"/>
      <c r="C4" s="436"/>
      <c r="D4" s="436"/>
      <c r="E4" s="532"/>
      <c r="F4" s="532"/>
      <c r="G4" s="532"/>
      <c r="H4" s="532"/>
      <c r="I4" s="532"/>
      <c r="J4" s="532"/>
      <c r="K4" s="532"/>
      <c r="L4" s="532"/>
      <c r="M4" s="532"/>
      <c r="N4" s="532"/>
      <c r="O4" s="532"/>
      <c r="P4" s="533" t="s">
        <v>572</v>
      </c>
      <c r="Q4" s="525"/>
      <c r="R4" s="525"/>
      <c r="S4" s="525"/>
      <c r="T4" s="525"/>
    </row>
    <row r="5" spans="1:21" ht="20.25" customHeight="1">
      <c r="A5" s="1772" t="s">
        <v>72</v>
      </c>
      <c r="B5" s="1773"/>
      <c r="C5" s="1767" t="s">
        <v>573</v>
      </c>
      <c r="D5" s="1767"/>
      <c r="E5" s="1767"/>
      <c r="F5" s="1767" t="s">
        <v>574</v>
      </c>
      <c r="G5" s="1767"/>
      <c r="H5" s="1767"/>
      <c r="I5" s="1767"/>
      <c r="J5" s="1767"/>
      <c r="K5" s="1767"/>
      <c r="L5" s="1767"/>
      <c r="M5" s="1767"/>
      <c r="N5" s="1767"/>
      <c r="O5" s="1767"/>
      <c r="P5" s="1767" t="s">
        <v>575</v>
      </c>
      <c r="Q5" s="1767"/>
      <c r="R5" s="1767"/>
      <c r="S5" s="1767"/>
      <c r="T5" s="1767"/>
      <c r="U5" s="1767"/>
    </row>
    <row r="6" spans="1:21" ht="19.5" customHeight="1">
      <c r="A6" s="1774"/>
      <c r="B6" s="1775"/>
      <c r="C6" s="1767"/>
      <c r="D6" s="1767"/>
      <c r="E6" s="1767"/>
      <c r="F6" s="1767" t="s">
        <v>576</v>
      </c>
      <c r="G6" s="1767"/>
      <c r="H6" s="1767"/>
      <c r="I6" s="1767" t="s">
        <v>577</v>
      </c>
      <c r="J6" s="1767"/>
      <c r="K6" s="1767"/>
      <c r="L6" s="1767"/>
      <c r="M6" s="1767"/>
      <c r="N6" s="1767"/>
      <c r="O6" s="1767"/>
      <c r="P6" s="1767" t="s">
        <v>37</v>
      </c>
      <c r="Q6" s="1767" t="s">
        <v>7</v>
      </c>
      <c r="R6" s="1767"/>
      <c r="S6" s="1767"/>
      <c r="T6" s="1767"/>
      <c r="U6" s="1767"/>
    </row>
    <row r="7" spans="1:22" ht="34.5" customHeight="1">
      <c r="A7" s="1774"/>
      <c r="B7" s="1775"/>
      <c r="C7" s="1767"/>
      <c r="D7" s="1767"/>
      <c r="E7" s="1767"/>
      <c r="F7" s="1767"/>
      <c r="G7" s="1767"/>
      <c r="H7" s="1767"/>
      <c r="I7" s="1767" t="s">
        <v>578</v>
      </c>
      <c r="J7" s="1767"/>
      <c r="K7" s="1767"/>
      <c r="L7" s="1767" t="s">
        <v>579</v>
      </c>
      <c r="M7" s="1767"/>
      <c r="N7" s="1767"/>
      <c r="O7" s="1767"/>
      <c r="P7" s="1767"/>
      <c r="Q7" s="1767" t="s">
        <v>649</v>
      </c>
      <c r="R7" s="1767" t="s">
        <v>581</v>
      </c>
      <c r="S7" s="1767" t="s">
        <v>582</v>
      </c>
      <c r="T7" s="1767" t="s">
        <v>583</v>
      </c>
      <c r="U7" s="1767" t="s">
        <v>584</v>
      </c>
      <c r="V7" s="529" t="s">
        <v>585</v>
      </c>
    </row>
    <row r="8" spans="1:21" ht="18.75" customHeight="1">
      <c r="A8" s="1774"/>
      <c r="B8" s="1775"/>
      <c r="C8" s="1767" t="s">
        <v>37</v>
      </c>
      <c r="D8" s="1767" t="s">
        <v>7</v>
      </c>
      <c r="E8" s="1767"/>
      <c r="F8" s="1767" t="s">
        <v>37</v>
      </c>
      <c r="G8" s="1767" t="s">
        <v>7</v>
      </c>
      <c r="H8" s="1767"/>
      <c r="I8" s="1767" t="s">
        <v>37</v>
      </c>
      <c r="J8" s="1767" t="s">
        <v>7</v>
      </c>
      <c r="K8" s="1767"/>
      <c r="L8" s="1767" t="s">
        <v>37</v>
      </c>
      <c r="M8" s="1767" t="s">
        <v>586</v>
      </c>
      <c r="N8" s="1767"/>
      <c r="O8" s="1767"/>
      <c r="P8" s="1767"/>
      <c r="Q8" s="1768"/>
      <c r="R8" s="1767"/>
      <c r="S8" s="1767"/>
      <c r="T8" s="1767"/>
      <c r="U8" s="1767"/>
    </row>
    <row r="9" spans="1:23" ht="122.25" customHeight="1">
      <c r="A9" s="1774"/>
      <c r="B9" s="1775"/>
      <c r="C9" s="1767"/>
      <c r="D9" s="955" t="s">
        <v>587</v>
      </c>
      <c r="E9" s="955" t="s">
        <v>594</v>
      </c>
      <c r="F9" s="1767"/>
      <c r="G9" s="955" t="s">
        <v>587</v>
      </c>
      <c r="H9" s="955" t="s">
        <v>588</v>
      </c>
      <c r="I9" s="1767"/>
      <c r="J9" s="955" t="s">
        <v>589</v>
      </c>
      <c r="K9" s="955" t="s">
        <v>590</v>
      </c>
      <c r="L9" s="1767"/>
      <c r="M9" s="955" t="s">
        <v>591</v>
      </c>
      <c r="N9" s="955" t="s">
        <v>592</v>
      </c>
      <c r="O9" s="955" t="s">
        <v>593</v>
      </c>
      <c r="P9" s="1767"/>
      <c r="Q9" s="1768"/>
      <c r="R9" s="1767"/>
      <c r="S9" s="1767"/>
      <c r="T9" s="1767"/>
      <c r="U9" s="1767"/>
      <c r="V9" s="535"/>
      <c r="W9" s="535"/>
    </row>
    <row r="10" spans="1:29" ht="12.75">
      <c r="A10" s="537"/>
      <c r="B10" s="538" t="s">
        <v>595</v>
      </c>
      <c r="C10" s="539">
        <v>1</v>
      </c>
      <c r="D10" s="540">
        <v>2</v>
      </c>
      <c r="E10" s="539">
        <v>3</v>
      </c>
      <c r="F10" s="540">
        <v>4</v>
      </c>
      <c r="G10" s="539">
        <v>5</v>
      </c>
      <c r="H10" s="540">
        <v>6</v>
      </c>
      <c r="I10" s="539">
        <v>7</v>
      </c>
      <c r="J10" s="540">
        <v>8</v>
      </c>
      <c r="K10" s="539">
        <v>9</v>
      </c>
      <c r="L10" s="540">
        <v>10</v>
      </c>
      <c r="M10" s="539">
        <v>11</v>
      </c>
      <c r="N10" s="540">
        <v>12</v>
      </c>
      <c r="O10" s="539">
        <v>13</v>
      </c>
      <c r="P10" s="540">
        <v>14</v>
      </c>
      <c r="Q10" s="539">
        <v>15</v>
      </c>
      <c r="R10" s="540">
        <v>16</v>
      </c>
      <c r="S10" s="539">
        <v>17</v>
      </c>
      <c r="T10" s="540">
        <v>18</v>
      </c>
      <c r="U10" s="539">
        <v>19</v>
      </c>
      <c r="V10" s="536"/>
      <c r="W10" s="535"/>
      <c r="X10" s="535"/>
      <c r="Y10" s="535"/>
      <c r="Z10" s="535"/>
      <c r="AA10" s="535"/>
      <c r="AB10" s="535"/>
      <c r="AC10" s="535"/>
    </row>
    <row r="11" spans="1:29" s="543" customFormat="1" ht="16.5" customHeight="1">
      <c r="A11" s="1761" t="s">
        <v>37</v>
      </c>
      <c r="B11" s="1762"/>
      <c r="C11" s="756">
        <f aca="true" t="shared" si="0" ref="C11:U11">C12+C13</f>
        <v>107</v>
      </c>
      <c r="D11" s="756">
        <f t="shared" si="0"/>
        <v>2</v>
      </c>
      <c r="E11" s="756">
        <f t="shared" si="0"/>
        <v>105</v>
      </c>
      <c r="F11" s="756">
        <f t="shared" si="0"/>
        <v>107</v>
      </c>
      <c r="G11" s="756">
        <f t="shared" si="0"/>
        <v>2</v>
      </c>
      <c r="H11" s="756">
        <f t="shared" si="0"/>
        <v>105</v>
      </c>
      <c r="I11" s="756">
        <f t="shared" si="0"/>
        <v>64</v>
      </c>
      <c r="J11" s="756">
        <f t="shared" si="0"/>
        <v>52</v>
      </c>
      <c r="K11" s="756">
        <f t="shared" si="0"/>
        <v>12</v>
      </c>
      <c r="L11" s="756">
        <f t="shared" si="0"/>
        <v>43</v>
      </c>
      <c r="M11" s="756">
        <f t="shared" si="0"/>
        <v>4</v>
      </c>
      <c r="N11" s="756">
        <f t="shared" si="0"/>
        <v>39</v>
      </c>
      <c r="O11" s="756">
        <f t="shared" si="0"/>
        <v>0</v>
      </c>
      <c r="P11" s="756">
        <f t="shared" si="0"/>
        <v>64</v>
      </c>
      <c r="Q11" s="756">
        <f t="shared" si="0"/>
        <v>17</v>
      </c>
      <c r="R11" s="756">
        <f t="shared" si="0"/>
        <v>9</v>
      </c>
      <c r="S11" s="756">
        <f t="shared" si="0"/>
        <v>2</v>
      </c>
      <c r="T11" s="756">
        <f t="shared" si="0"/>
        <v>27</v>
      </c>
      <c r="U11" s="756">
        <f t="shared" si="0"/>
        <v>9</v>
      </c>
      <c r="V11" s="541"/>
      <c r="W11" s="542"/>
      <c r="X11" s="542"/>
      <c r="Y11" s="542"/>
      <c r="Z11" s="542"/>
      <c r="AA11" s="542"/>
      <c r="AB11" s="542"/>
      <c r="AC11" s="542"/>
    </row>
    <row r="12" spans="1:29" s="543" customFormat="1" ht="16.5" customHeight="1">
      <c r="A12" s="1044" t="s">
        <v>0</v>
      </c>
      <c r="B12" s="766" t="s">
        <v>98</v>
      </c>
      <c r="C12" s="749">
        <f>D12+E12</f>
        <v>51</v>
      </c>
      <c r="D12" s="749">
        <v>2</v>
      </c>
      <c r="E12" s="749">
        <v>49</v>
      </c>
      <c r="F12" s="749">
        <f>G12+H12</f>
        <v>51</v>
      </c>
      <c r="G12" s="749">
        <v>2</v>
      </c>
      <c r="H12" s="749">
        <v>49</v>
      </c>
      <c r="I12" s="749">
        <f>J12+K12</f>
        <v>11</v>
      </c>
      <c r="J12" s="749">
        <v>0</v>
      </c>
      <c r="K12" s="749">
        <v>11</v>
      </c>
      <c r="L12" s="749">
        <f>M12+N12+O12</f>
        <v>40</v>
      </c>
      <c r="M12" s="749">
        <v>1</v>
      </c>
      <c r="N12" s="749">
        <v>39</v>
      </c>
      <c r="O12" s="749">
        <v>0</v>
      </c>
      <c r="P12" s="759">
        <f>SUM(Q12:U12)</f>
        <v>11</v>
      </c>
      <c r="Q12" s="749">
        <v>0</v>
      </c>
      <c r="R12" s="749">
        <v>0</v>
      </c>
      <c r="S12" s="749">
        <v>0</v>
      </c>
      <c r="T12" s="749">
        <v>9</v>
      </c>
      <c r="U12" s="749">
        <v>2</v>
      </c>
      <c r="V12" s="544"/>
      <c r="W12" s="542"/>
      <c r="X12" s="542"/>
      <c r="Y12" s="542"/>
      <c r="Z12" s="542"/>
      <c r="AA12" s="542"/>
      <c r="AB12" s="542"/>
      <c r="AC12" s="542"/>
    </row>
    <row r="13" spans="1:29" s="543" customFormat="1" ht="16.5" customHeight="1">
      <c r="A13" s="1045" t="s">
        <v>1</v>
      </c>
      <c r="B13" s="766" t="s">
        <v>19</v>
      </c>
      <c r="C13" s="749">
        <f>+C14+C15+C16+C17+C18+C19+C20+C21+C22</f>
        <v>56</v>
      </c>
      <c r="D13" s="749">
        <f aca="true" t="shared" si="1" ref="D13:U13">+D14+D15+D16+D17+D18+D19+D20+D21+D22</f>
        <v>0</v>
      </c>
      <c r="E13" s="749">
        <f t="shared" si="1"/>
        <v>56</v>
      </c>
      <c r="F13" s="749">
        <f t="shared" si="1"/>
        <v>56</v>
      </c>
      <c r="G13" s="749">
        <f t="shared" si="1"/>
        <v>0</v>
      </c>
      <c r="H13" s="749">
        <f t="shared" si="1"/>
        <v>56</v>
      </c>
      <c r="I13" s="749">
        <f t="shared" si="1"/>
        <v>53</v>
      </c>
      <c r="J13" s="749">
        <f t="shared" si="1"/>
        <v>52</v>
      </c>
      <c r="K13" s="749">
        <f t="shared" si="1"/>
        <v>1</v>
      </c>
      <c r="L13" s="749">
        <f t="shared" si="1"/>
        <v>3</v>
      </c>
      <c r="M13" s="749">
        <f t="shared" si="1"/>
        <v>3</v>
      </c>
      <c r="N13" s="749">
        <f t="shared" si="1"/>
        <v>0</v>
      </c>
      <c r="O13" s="749">
        <f t="shared" si="1"/>
        <v>0</v>
      </c>
      <c r="P13" s="749">
        <f t="shared" si="1"/>
        <v>53</v>
      </c>
      <c r="Q13" s="749">
        <f t="shared" si="1"/>
        <v>17</v>
      </c>
      <c r="R13" s="749">
        <f t="shared" si="1"/>
        <v>9</v>
      </c>
      <c r="S13" s="749">
        <f t="shared" si="1"/>
        <v>2</v>
      </c>
      <c r="T13" s="749">
        <f t="shared" si="1"/>
        <v>18</v>
      </c>
      <c r="U13" s="749">
        <f t="shared" si="1"/>
        <v>7</v>
      </c>
      <c r="V13" s="542"/>
      <c r="W13" s="542"/>
      <c r="X13" s="542"/>
      <c r="Y13" s="542"/>
      <c r="Z13" s="542"/>
      <c r="AA13" s="542"/>
      <c r="AB13" s="542"/>
      <c r="AC13" s="542"/>
    </row>
    <row r="14" spans="1:29" s="543" customFormat="1" ht="15.75" customHeight="1">
      <c r="A14" s="1046" t="s">
        <v>52</v>
      </c>
      <c r="B14" s="1046" t="s">
        <v>679</v>
      </c>
      <c r="C14" s="749">
        <f aca="true" t="shared" si="2" ref="C14:C22">D14+E14</f>
        <v>6</v>
      </c>
      <c r="D14" s="749">
        <v>0</v>
      </c>
      <c r="E14" s="1090">
        <v>6</v>
      </c>
      <c r="F14" s="749">
        <f aca="true" t="shared" si="3" ref="F14:F22">G14+H14</f>
        <v>6</v>
      </c>
      <c r="G14" s="749">
        <v>0</v>
      </c>
      <c r="H14" s="1091">
        <v>6</v>
      </c>
      <c r="I14" s="749">
        <f aca="true" t="shared" si="4" ref="I14:I22">J14+K14</f>
        <v>6</v>
      </c>
      <c r="J14" s="1092">
        <v>6</v>
      </c>
      <c r="K14" s="749">
        <v>0</v>
      </c>
      <c r="L14" s="749">
        <f aca="true" t="shared" si="5" ref="L14:L21">M14+N14+O14</f>
        <v>0</v>
      </c>
      <c r="M14" s="749">
        <v>0</v>
      </c>
      <c r="N14" s="749">
        <v>0</v>
      </c>
      <c r="O14" s="749">
        <v>0</v>
      </c>
      <c r="P14" s="759">
        <f>+Q14+R14+S14+T14+U14</f>
        <v>6</v>
      </c>
      <c r="Q14" s="749">
        <v>6</v>
      </c>
      <c r="R14" s="749">
        <v>0</v>
      </c>
      <c r="S14" s="749">
        <v>0</v>
      </c>
      <c r="T14" s="1092">
        <v>0</v>
      </c>
      <c r="U14" s="1092">
        <v>0</v>
      </c>
      <c r="V14" s="542"/>
      <c r="W14" s="542"/>
      <c r="X14" s="542"/>
      <c r="Y14" s="542"/>
      <c r="Z14" s="542"/>
      <c r="AA14" s="542"/>
      <c r="AB14" s="542"/>
      <c r="AC14" s="542"/>
    </row>
    <row r="15" spans="1:29" s="543" customFormat="1" ht="15.75" customHeight="1">
      <c r="A15" s="1046" t="s">
        <v>53</v>
      </c>
      <c r="B15" s="766" t="s">
        <v>678</v>
      </c>
      <c r="C15" s="749">
        <f t="shared" si="2"/>
        <v>11</v>
      </c>
      <c r="D15" s="749">
        <v>0</v>
      </c>
      <c r="E15" s="749">
        <v>11</v>
      </c>
      <c r="F15" s="749">
        <f t="shared" si="3"/>
        <v>11</v>
      </c>
      <c r="G15" s="749">
        <v>0</v>
      </c>
      <c r="H15" s="749">
        <v>11</v>
      </c>
      <c r="I15" s="749">
        <f t="shared" si="4"/>
        <v>11</v>
      </c>
      <c r="J15" s="749">
        <v>11</v>
      </c>
      <c r="K15" s="749">
        <v>0</v>
      </c>
      <c r="L15" s="749">
        <f t="shared" si="5"/>
        <v>0</v>
      </c>
      <c r="M15" s="749">
        <v>0</v>
      </c>
      <c r="N15" s="749">
        <v>0</v>
      </c>
      <c r="O15" s="749">
        <v>0</v>
      </c>
      <c r="P15" s="759">
        <f aca="true" t="shared" si="6" ref="P15:P22">+Q15+R15+S15+T15+U15</f>
        <v>11</v>
      </c>
      <c r="Q15" s="1093" t="s">
        <v>808</v>
      </c>
      <c r="R15" s="1093" t="s">
        <v>839</v>
      </c>
      <c r="S15" s="1093" t="s">
        <v>808</v>
      </c>
      <c r="T15" s="1093" t="s">
        <v>840</v>
      </c>
      <c r="U15" s="1093" t="s">
        <v>808</v>
      </c>
      <c r="V15" s="542"/>
      <c r="W15" s="542"/>
      <c r="X15" s="542"/>
      <c r="Y15" s="542"/>
      <c r="Z15" s="542"/>
      <c r="AA15" s="542"/>
      <c r="AB15" s="542"/>
      <c r="AC15" s="542"/>
    </row>
    <row r="16" spans="1:29" s="543" customFormat="1" ht="15.75" customHeight="1">
      <c r="A16" s="1046" t="s">
        <v>58</v>
      </c>
      <c r="B16" s="1046" t="s">
        <v>677</v>
      </c>
      <c r="C16" s="749">
        <f t="shared" si="2"/>
        <v>1</v>
      </c>
      <c r="D16" s="749">
        <v>0</v>
      </c>
      <c r="E16" s="749">
        <v>1</v>
      </c>
      <c r="F16" s="749">
        <f t="shared" si="3"/>
        <v>1</v>
      </c>
      <c r="G16" s="749">
        <v>0</v>
      </c>
      <c r="H16" s="749">
        <v>1</v>
      </c>
      <c r="I16" s="749">
        <f t="shared" si="4"/>
        <v>1</v>
      </c>
      <c r="J16" s="749">
        <v>1</v>
      </c>
      <c r="K16" s="749">
        <v>0</v>
      </c>
      <c r="L16" s="749">
        <f t="shared" si="5"/>
        <v>0</v>
      </c>
      <c r="M16" s="749">
        <v>0</v>
      </c>
      <c r="N16" s="749">
        <v>0</v>
      </c>
      <c r="O16" s="749">
        <v>0</v>
      </c>
      <c r="P16" s="759">
        <f t="shared" si="6"/>
        <v>1</v>
      </c>
      <c r="Q16" s="749">
        <v>0</v>
      </c>
      <c r="R16" s="749">
        <v>1</v>
      </c>
      <c r="S16" s="749">
        <v>0</v>
      </c>
      <c r="T16" s="749">
        <v>0</v>
      </c>
      <c r="U16" s="749">
        <v>0</v>
      </c>
      <c r="V16" s="542"/>
      <c r="W16" s="542"/>
      <c r="X16" s="542"/>
      <c r="Y16" s="542"/>
      <c r="Z16" s="542"/>
      <c r="AA16" s="542"/>
      <c r="AB16" s="542"/>
      <c r="AC16" s="542"/>
    </row>
    <row r="17" spans="1:29" s="543" customFormat="1" ht="15.75" customHeight="1">
      <c r="A17" s="1046" t="s">
        <v>73</v>
      </c>
      <c r="B17" s="1046" t="s">
        <v>676</v>
      </c>
      <c r="C17" s="749">
        <f t="shared" si="2"/>
        <v>3</v>
      </c>
      <c r="D17" s="749">
        <v>0</v>
      </c>
      <c r="E17" s="749">
        <v>3</v>
      </c>
      <c r="F17" s="749">
        <f t="shared" si="3"/>
        <v>3</v>
      </c>
      <c r="G17" s="749">
        <v>0</v>
      </c>
      <c r="H17" s="749">
        <v>3</v>
      </c>
      <c r="I17" s="749">
        <f t="shared" si="4"/>
        <v>3</v>
      </c>
      <c r="J17" s="749">
        <v>3</v>
      </c>
      <c r="K17" s="749">
        <v>0</v>
      </c>
      <c r="L17" s="749">
        <f t="shared" si="5"/>
        <v>0</v>
      </c>
      <c r="M17" s="749">
        <v>0</v>
      </c>
      <c r="N17" s="749">
        <v>0</v>
      </c>
      <c r="O17" s="749">
        <v>0</v>
      </c>
      <c r="P17" s="759">
        <f t="shared" si="6"/>
        <v>3</v>
      </c>
      <c r="Q17" s="749">
        <v>0</v>
      </c>
      <c r="R17" s="749">
        <v>3</v>
      </c>
      <c r="S17" s="749">
        <v>0</v>
      </c>
      <c r="T17" s="749">
        <v>0</v>
      </c>
      <c r="U17" s="749">
        <v>0</v>
      </c>
      <c r="V17" s="542"/>
      <c r="W17" s="542"/>
      <c r="X17" s="542"/>
      <c r="Y17" s="542"/>
      <c r="Z17" s="542"/>
      <c r="AA17" s="542"/>
      <c r="AB17" s="542"/>
      <c r="AC17" s="542"/>
    </row>
    <row r="18" spans="1:29" s="543" customFormat="1" ht="15.75" customHeight="1">
      <c r="A18" s="1046" t="s">
        <v>74</v>
      </c>
      <c r="B18" s="1046" t="s">
        <v>675</v>
      </c>
      <c r="C18" s="749">
        <f t="shared" si="2"/>
        <v>4</v>
      </c>
      <c r="D18" s="749">
        <v>0</v>
      </c>
      <c r="E18" s="749">
        <v>4</v>
      </c>
      <c r="F18" s="749">
        <f t="shared" si="3"/>
        <v>4</v>
      </c>
      <c r="G18" s="749">
        <v>0</v>
      </c>
      <c r="H18" s="749">
        <v>4</v>
      </c>
      <c r="I18" s="749">
        <f t="shared" si="4"/>
        <v>4</v>
      </c>
      <c r="J18" s="749">
        <v>4</v>
      </c>
      <c r="K18" s="749">
        <v>0</v>
      </c>
      <c r="L18" s="749">
        <f t="shared" si="5"/>
        <v>0</v>
      </c>
      <c r="M18" s="749">
        <v>0</v>
      </c>
      <c r="N18" s="749">
        <v>0</v>
      </c>
      <c r="O18" s="749">
        <v>0</v>
      </c>
      <c r="P18" s="759">
        <f t="shared" si="6"/>
        <v>4</v>
      </c>
      <c r="Q18" s="1094" t="s">
        <v>838</v>
      </c>
      <c r="R18" s="1094" t="s">
        <v>838</v>
      </c>
      <c r="S18" s="1094"/>
      <c r="T18" s="1094" t="s">
        <v>841</v>
      </c>
      <c r="U18" s="1094" t="s">
        <v>808</v>
      </c>
      <c r="V18" s="542"/>
      <c r="W18" s="542"/>
      <c r="X18" s="542"/>
      <c r="Y18" s="542"/>
      <c r="Z18" s="542"/>
      <c r="AA18" s="542"/>
      <c r="AB18" s="542"/>
      <c r="AC18" s="542"/>
    </row>
    <row r="19" spans="1:29" s="543" customFormat="1" ht="15.75" customHeight="1">
      <c r="A19" s="1046" t="s">
        <v>75</v>
      </c>
      <c r="B19" s="1046" t="s">
        <v>674</v>
      </c>
      <c r="C19" s="749">
        <f t="shared" si="2"/>
        <v>3</v>
      </c>
      <c r="D19" s="749">
        <v>0</v>
      </c>
      <c r="E19" s="749">
        <v>3</v>
      </c>
      <c r="F19" s="749">
        <f t="shared" si="3"/>
        <v>3</v>
      </c>
      <c r="G19" s="749">
        <v>0</v>
      </c>
      <c r="H19" s="749">
        <v>3</v>
      </c>
      <c r="I19" s="749">
        <f t="shared" si="4"/>
        <v>3</v>
      </c>
      <c r="J19" s="749">
        <v>3</v>
      </c>
      <c r="K19" s="749">
        <v>0</v>
      </c>
      <c r="L19" s="749">
        <f t="shared" si="5"/>
        <v>0</v>
      </c>
      <c r="M19" s="749">
        <v>0</v>
      </c>
      <c r="N19" s="749">
        <v>0</v>
      </c>
      <c r="O19" s="749">
        <v>0</v>
      </c>
      <c r="P19" s="759">
        <f t="shared" si="6"/>
        <v>3</v>
      </c>
      <c r="Q19" s="749">
        <v>0</v>
      </c>
      <c r="R19" s="749">
        <v>1</v>
      </c>
      <c r="S19" s="749">
        <v>1</v>
      </c>
      <c r="T19" s="749">
        <v>0</v>
      </c>
      <c r="U19" s="749">
        <v>1</v>
      </c>
      <c r="V19" s="542"/>
      <c r="W19" s="542"/>
      <c r="X19" s="542"/>
      <c r="Y19" s="542"/>
      <c r="Z19" s="542"/>
      <c r="AA19" s="542"/>
      <c r="AB19" s="542"/>
      <c r="AC19" s="542"/>
    </row>
    <row r="20" spans="1:29" s="543" customFormat="1" ht="15.75" customHeight="1">
      <c r="A20" s="1046" t="s">
        <v>76</v>
      </c>
      <c r="B20" s="1046" t="s">
        <v>673</v>
      </c>
      <c r="C20" s="749">
        <f t="shared" si="2"/>
        <v>13</v>
      </c>
      <c r="D20" s="749">
        <v>0</v>
      </c>
      <c r="E20" s="749">
        <v>13</v>
      </c>
      <c r="F20" s="749">
        <f t="shared" si="3"/>
        <v>13</v>
      </c>
      <c r="G20" s="749">
        <v>0</v>
      </c>
      <c r="H20" s="749">
        <v>13</v>
      </c>
      <c r="I20" s="749">
        <f t="shared" si="4"/>
        <v>10</v>
      </c>
      <c r="J20" s="749">
        <v>9</v>
      </c>
      <c r="K20" s="749">
        <v>1</v>
      </c>
      <c r="L20" s="749">
        <f t="shared" si="5"/>
        <v>3</v>
      </c>
      <c r="M20" s="749">
        <v>3</v>
      </c>
      <c r="N20" s="749">
        <v>0</v>
      </c>
      <c r="O20" s="749">
        <v>0</v>
      </c>
      <c r="P20" s="759">
        <f t="shared" si="6"/>
        <v>10</v>
      </c>
      <c r="Q20" s="749">
        <v>6</v>
      </c>
      <c r="R20" s="749">
        <v>0</v>
      </c>
      <c r="S20" s="749">
        <v>0</v>
      </c>
      <c r="T20" s="749">
        <v>1</v>
      </c>
      <c r="U20" s="749">
        <v>3</v>
      </c>
      <c r="V20" s="542"/>
      <c r="W20" s="542"/>
      <c r="X20" s="542"/>
      <c r="Y20" s="542"/>
      <c r="Z20" s="542"/>
      <c r="AA20" s="542"/>
      <c r="AB20" s="542"/>
      <c r="AC20" s="542"/>
    </row>
    <row r="21" spans="1:29" s="543" customFormat="1" ht="15.75" customHeight="1">
      <c r="A21" s="1046" t="s">
        <v>77</v>
      </c>
      <c r="B21" s="1046" t="s">
        <v>672</v>
      </c>
      <c r="C21" s="749">
        <f t="shared" si="2"/>
        <v>13</v>
      </c>
      <c r="D21" s="749">
        <v>0</v>
      </c>
      <c r="E21" s="1095" t="s">
        <v>104</v>
      </c>
      <c r="F21" s="749">
        <f t="shared" si="3"/>
        <v>13</v>
      </c>
      <c r="G21" s="749">
        <v>0</v>
      </c>
      <c r="H21" s="1096" t="s">
        <v>104</v>
      </c>
      <c r="I21" s="749">
        <f t="shared" si="4"/>
        <v>13</v>
      </c>
      <c r="J21" s="1097" t="s">
        <v>104</v>
      </c>
      <c r="K21" s="749">
        <v>0</v>
      </c>
      <c r="L21" s="749">
        <f t="shared" si="5"/>
        <v>0</v>
      </c>
      <c r="M21" s="749">
        <v>0</v>
      </c>
      <c r="N21" s="749">
        <v>0</v>
      </c>
      <c r="O21" s="749">
        <v>0</v>
      </c>
      <c r="P21" s="759">
        <f t="shared" si="6"/>
        <v>13</v>
      </c>
      <c r="Q21" s="1097" t="s">
        <v>73</v>
      </c>
      <c r="R21" s="749">
        <v>0</v>
      </c>
      <c r="S21" s="1097" t="s">
        <v>808</v>
      </c>
      <c r="T21" s="1097" t="s">
        <v>75</v>
      </c>
      <c r="U21" s="1092" t="s">
        <v>58</v>
      </c>
      <c r="V21" s="542"/>
      <c r="W21" s="542"/>
      <c r="X21" s="542"/>
      <c r="Y21" s="542"/>
      <c r="Z21" s="542"/>
      <c r="AA21" s="542"/>
      <c r="AB21" s="542"/>
      <c r="AC21" s="542"/>
    </row>
    <row r="22" spans="1:29" s="543" customFormat="1" ht="15.75" customHeight="1">
      <c r="A22" s="1046" t="s">
        <v>78</v>
      </c>
      <c r="B22" s="1046" t="s">
        <v>671</v>
      </c>
      <c r="C22" s="749">
        <f t="shared" si="2"/>
        <v>2</v>
      </c>
      <c r="D22" s="749">
        <v>0</v>
      </c>
      <c r="E22" s="1098" t="s">
        <v>53</v>
      </c>
      <c r="F22" s="749">
        <f t="shared" si="3"/>
        <v>2</v>
      </c>
      <c r="G22" s="749">
        <v>0</v>
      </c>
      <c r="H22" s="1099" t="s">
        <v>53</v>
      </c>
      <c r="I22" s="749">
        <f t="shared" si="4"/>
        <v>2</v>
      </c>
      <c r="J22" s="1100" t="s">
        <v>53</v>
      </c>
      <c r="K22" s="749">
        <v>0</v>
      </c>
      <c r="L22" s="749">
        <v>0</v>
      </c>
      <c r="M22" s="749">
        <v>0</v>
      </c>
      <c r="N22" s="749">
        <v>0</v>
      </c>
      <c r="O22" s="749">
        <v>0</v>
      </c>
      <c r="P22" s="759">
        <f t="shared" si="6"/>
        <v>2</v>
      </c>
      <c r="Q22" s="749">
        <v>0</v>
      </c>
      <c r="R22" s="749">
        <v>0</v>
      </c>
      <c r="S22" s="1100" t="s">
        <v>52</v>
      </c>
      <c r="T22" s="1100" t="s">
        <v>52</v>
      </c>
      <c r="U22" s="749">
        <v>0</v>
      </c>
      <c r="V22" s="542"/>
      <c r="W22" s="542"/>
      <c r="X22" s="542"/>
      <c r="Y22" s="542"/>
      <c r="Z22" s="542"/>
      <c r="AA22" s="542"/>
      <c r="AB22" s="542"/>
      <c r="AC22" s="542"/>
    </row>
    <row r="23" spans="1:21" ht="22.5" customHeight="1">
      <c r="A23" s="545"/>
      <c r="B23" s="1763"/>
      <c r="C23" s="1763"/>
      <c r="D23" s="1763"/>
      <c r="E23" s="1763"/>
      <c r="F23" s="1763"/>
      <c r="G23" s="1763"/>
      <c r="H23" s="606"/>
      <c r="I23" s="606"/>
      <c r="J23" s="606"/>
      <c r="K23" s="606"/>
      <c r="L23" s="606"/>
      <c r="M23" s="643"/>
      <c r="N23" s="1764" t="str">
        <f>'Thong tin'!B8</f>
        <v>Trà Vinh, ngày 03 tháng 8 năm 2016</v>
      </c>
      <c r="O23" s="1764"/>
      <c r="P23" s="1764"/>
      <c r="Q23" s="1764"/>
      <c r="R23" s="1764"/>
      <c r="S23" s="1764"/>
      <c r="T23" s="1764"/>
      <c r="U23" s="1764"/>
    </row>
    <row r="24" spans="1:21" ht="17.25" customHeight="1">
      <c r="A24" s="545"/>
      <c r="B24" s="1765" t="s">
        <v>4</v>
      </c>
      <c r="C24" s="1765"/>
      <c r="D24" s="1765"/>
      <c r="E24" s="1765"/>
      <c r="F24" s="1765"/>
      <c r="G24" s="1765"/>
      <c r="H24" s="580"/>
      <c r="I24" s="580"/>
      <c r="J24" s="580"/>
      <c r="K24" s="580"/>
      <c r="L24" s="580"/>
      <c r="M24" s="643"/>
      <c r="N24" s="1757" t="str">
        <f>'Thong tin'!B7</f>
        <v>PHÓ CỤC TRƯỞNG</v>
      </c>
      <c r="O24" s="1757"/>
      <c r="P24" s="1757"/>
      <c r="Q24" s="1757"/>
      <c r="R24" s="1757"/>
      <c r="S24" s="1757"/>
      <c r="T24" s="1757"/>
      <c r="U24" s="1757"/>
    </row>
    <row r="25" spans="1:21" ht="18" customHeight="1">
      <c r="A25" s="549"/>
      <c r="B25" s="1756"/>
      <c r="C25" s="1756"/>
      <c r="D25" s="1756"/>
      <c r="E25" s="1756"/>
      <c r="F25" s="1756"/>
      <c r="G25" s="645"/>
      <c r="H25" s="645"/>
      <c r="I25" s="645"/>
      <c r="J25" s="645"/>
      <c r="K25" s="645"/>
      <c r="L25" s="645"/>
      <c r="M25" s="645"/>
      <c r="N25" s="1757"/>
      <c r="O25" s="1757"/>
      <c r="P25" s="1757"/>
      <c r="Q25" s="1757"/>
      <c r="R25" s="1757"/>
      <c r="S25" s="1757"/>
      <c r="T25" s="1757"/>
      <c r="U25" s="1757"/>
    </row>
    <row r="26" spans="2:21" ht="23.25" customHeight="1">
      <c r="B26" s="1758"/>
      <c r="C26" s="1758"/>
      <c r="D26" s="1758"/>
      <c r="E26" s="1758"/>
      <c r="F26" s="1758"/>
      <c r="G26" s="643"/>
      <c r="H26" s="643"/>
      <c r="I26" s="643"/>
      <c r="J26" s="643"/>
      <c r="K26" s="643"/>
      <c r="L26" s="643"/>
      <c r="M26" s="643"/>
      <c r="N26" s="643"/>
      <c r="O26" s="643"/>
      <c r="P26" s="1758"/>
      <c r="Q26" s="1758"/>
      <c r="R26" s="1758"/>
      <c r="S26" s="1758"/>
      <c r="T26" s="1758"/>
      <c r="U26" s="643"/>
    </row>
    <row r="27" spans="2:21" ht="3" customHeight="1">
      <c r="B27" s="643"/>
      <c r="C27" s="643"/>
      <c r="D27" s="643"/>
      <c r="E27" s="643"/>
      <c r="F27" s="643"/>
      <c r="G27" s="643"/>
      <c r="H27" s="643"/>
      <c r="I27" s="643"/>
      <c r="J27" s="643"/>
      <c r="K27" s="643"/>
      <c r="L27" s="643"/>
      <c r="M27" s="643"/>
      <c r="N27" s="643"/>
      <c r="O27" s="643"/>
      <c r="P27" s="643"/>
      <c r="Q27" s="1759"/>
      <c r="R27" s="1759"/>
      <c r="S27" s="643"/>
      <c r="T27" s="643"/>
      <c r="U27" s="643"/>
    </row>
    <row r="28" spans="2:21" ht="10.5" customHeight="1">
      <c r="B28" s="643"/>
      <c r="C28" s="643"/>
      <c r="D28" s="643"/>
      <c r="E28" s="643"/>
      <c r="F28" s="643"/>
      <c r="G28" s="643"/>
      <c r="H28" s="643"/>
      <c r="I28" s="643"/>
      <c r="J28" s="643"/>
      <c r="K28" s="643"/>
      <c r="L28" s="643"/>
      <c r="M28" s="643"/>
      <c r="N28" s="643"/>
      <c r="O28" s="643"/>
      <c r="P28" s="643"/>
      <c r="Q28" s="643"/>
      <c r="R28" s="643"/>
      <c r="S28" s="643"/>
      <c r="T28" s="643"/>
      <c r="U28" s="643"/>
    </row>
    <row r="29" spans="2:21" ht="18">
      <c r="B29" s="643"/>
      <c r="C29" s="643"/>
      <c r="D29" s="643"/>
      <c r="E29" s="643"/>
      <c r="F29" s="643"/>
      <c r="G29" s="643"/>
      <c r="H29" s="643"/>
      <c r="I29" s="643"/>
      <c r="J29" s="643" t="s">
        <v>585</v>
      </c>
      <c r="K29" s="643"/>
      <c r="L29" s="643"/>
      <c r="M29" s="643"/>
      <c r="N29" s="643"/>
      <c r="O29" s="643"/>
      <c r="P29" s="643"/>
      <c r="Q29" s="643"/>
      <c r="R29" s="643"/>
      <c r="S29" s="643"/>
      <c r="T29" s="643"/>
      <c r="U29" s="643"/>
    </row>
    <row r="30" spans="2:21" ht="16.5">
      <c r="B30" s="1760" t="str">
        <f>'Thong tin'!B5</f>
        <v>Nhan Quốc Hải</v>
      </c>
      <c r="C30" s="1760"/>
      <c r="D30" s="1760"/>
      <c r="E30" s="1760"/>
      <c r="F30" s="1760"/>
      <c r="G30" s="1760"/>
      <c r="H30" s="646"/>
      <c r="I30" s="647"/>
      <c r="J30" s="647"/>
      <c r="K30" s="647"/>
      <c r="L30" s="647"/>
      <c r="M30" s="647"/>
      <c r="N30" s="1760" t="str">
        <f>'Thong tin'!B6</f>
        <v>Trần Việt Hồng</v>
      </c>
      <c r="O30" s="1760"/>
      <c r="P30" s="1760"/>
      <c r="Q30" s="1760"/>
      <c r="R30" s="1760"/>
      <c r="S30" s="1760"/>
      <c r="T30" s="1760"/>
      <c r="U30" s="1760"/>
    </row>
    <row r="32" spans="15:20" ht="12.75">
      <c r="O32" s="1766"/>
      <c r="P32" s="1766"/>
      <c r="Q32" s="1766"/>
      <c r="R32" s="1766"/>
      <c r="S32" s="1766"/>
      <c r="T32" s="1766"/>
    </row>
    <row r="34" ht="12.75" hidden="1"/>
    <row r="35" spans="1:14" ht="12.75" customHeight="1" hidden="1">
      <c r="A35" s="553" t="s">
        <v>224</v>
      </c>
      <c r="B35" s="554"/>
      <c r="C35" s="554"/>
      <c r="D35" s="554"/>
      <c r="E35" s="554"/>
      <c r="F35" s="554"/>
      <c r="G35" s="554"/>
      <c r="H35" s="554"/>
      <c r="I35" s="554"/>
      <c r="J35" s="554"/>
      <c r="K35" s="554"/>
      <c r="L35" s="554"/>
      <c r="M35" s="554"/>
      <c r="N35" s="554"/>
    </row>
    <row r="36" spans="1:14" s="555" customFormat="1" ht="15.75" customHeight="1" hidden="1">
      <c r="A36" s="1755" t="s">
        <v>596</v>
      </c>
      <c r="B36" s="1755"/>
      <c r="C36" s="1755"/>
      <c r="D36" s="1755"/>
      <c r="E36" s="1755"/>
      <c r="F36" s="1755"/>
      <c r="G36" s="1755"/>
      <c r="H36" s="1755"/>
      <c r="I36" s="1755"/>
      <c r="J36" s="1755"/>
      <c r="K36" s="1755"/>
      <c r="L36" s="554"/>
      <c r="M36" s="554"/>
      <c r="N36" s="554"/>
    </row>
    <row r="37" spans="1:14" s="558" customFormat="1" ht="15" hidden="1">
      <c r="A37" s="556" t="s">
        <v>597</v>
      </c>
      <c r="B37" s="557"/>
      <c r="C37" s="557"/>
      <c r="D37" s="557"/>
      <c r="E37" s="557"/>
      <c r="F37" s="557"/>
      <c r="G37" s="557"/>
      <c r="H37" s="557"/>
      <c r="I37" s="557"/>
      <c r="J37" s="557"/>
      <c r="K37" s="557"/>
      <c r="L37" s="557"/>
      <c r="M37" s="557"/>
      <c r="N37" s="557"/>
    </row>
    <row r="38" spans="1:14" s="555" customFormat="1" ht="15" hidden="1">
      <c r="A38" s="556" t="s">
        <v>598</v>
      </c>
      <c r="B38" s="557"/>
      <c r="C38" s="557"/>
      <c r="D38" s="557"/>
      <c r="E38" s="557"/>
      <c r="F38" s="557"/>
      <c r="G38" s="557"/>
      <c r="H38" s="557"/>
      <c r="I38" s="557"/>
      <c r="J38" s="557"/>
      <c r="K38" s="557"/>
      <c r="L38" s="559"/>
      <c r="M38" s="559"/>
      <c r="N38" s="559"/>
    </row>
    <row r="39" spans="1:14" s="555" customFormat="1" ht="15" hidden="1">
      <c r="A39" s="559"/>
      <c r="B39" s="559"/>
      <c r="C39" s="559"/>
      <c r="D39" s="559"/>
      <c r="E39" s="559"/>
      <c r="F39" s="559"/>
      <c r="G39" s="559"/>
      <c r="H39" s="559"/>
      <c r="I39" s="559"/>
      <c r="J39" s="559"/>
      <c r="K39" s="559"/>
      <c r="L39" s="559"/>
      <c r="M39" s="559"/>
      <c r="N39" s="559"/>
    </row>
    <row r="40" spans="1:14" ht="12.75" hidden="1">
      <c r="A40" s="549"/>
      <c r="B40" s="549"/>
      <c r="C40" s="549"/>
      <c r="D40" s="549"/>
      <c r="E40" s="549"/>
      <c r="F40" s="549"/>
      <c r="G40" s="549"/>
      <c r="H40" s="549"/>
      <c r="I40" s="549"/>
      <c r="J40" s="549"/>
      <c r="K40" s="549"/>
      <c r="L40" s="549"/>
      <c r="M40" s="549"/>
      <c r="N40" s="549"/>
    </row>
    <row r="41" ht="15.75" hidden="1">
      <c r="H41" s="494"/>
    </row>
    <row r="42" ht="12.75" hidden="1"/>
    <row r="43" ht="12.75" hidden="1"/>
    <row r="44" ht="12.75" hidden="1"/>
    <row r="45" ht="12.75" hidden="1"/>
    <row r="46" ht="12.75" hidden="1">
      <c r="D46" s="560"/>
    </row>
    <row r="47" ht="12.75" hidden="1">
      <c r="C47" s="560"/>
    </row>
    <row r="48" ht="12.75" hidden="1"/>
    <row r="49" ht="12.75" hidden="1"/>
    <row r="50" ht="12.75" hidden="1">
      <c r="L50" s="560" t="e">
        <f>J50/K50</f>
        <v>#DIV/0!</v>
      </c>
    </row>
    <row r="51" ht="12.75" hidden="1"/>
    <row r="52" ht="12.75" hidden="1"/>
    <row r="53" ht="12.75" hidden="1"/>
    <row r="54" ht="12.75" hidden="1"/>
    <row r="55" ht="12.75" hidden="1"/>
    <row r="56" ht="12.75" hidden="1"/>
    <row r="57" ht="12.75" hidden="1"/>
    <row r="58" ht="12.75" hidden="1"/>
    <row r="59" ht="12.75" hidden="1"/>
  </sheetData>
  <sheetProtection/>
  <mergeCells count="4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A11:B11"/>
    <mergeCell ref="B23:G23"/>
    <mergeCell ref="N23:U23"/>
    <mergeCell ref="B24:G24"/>
    <mergeCell ref="N24:U24"/>
    <mergeCell ref="O32:T32"/>
    <mergeCell ref="A36:K36"/>
    <mergeCell ref="B25:F25"/>
    <mergeCell ref="N25:U25"/>
    <mergeCell ref="B26:F26"/>
    <mergeCell ref="P26:T26"/>
    <mergeCell ref="Q27:R27"/>
    <mergeCell ref="B30:G30"/>
    <mergeCell ref="N30:U30"/>
  </mergeCells>
  <printOptions/>
  <pageMargins left="0.49" right="0" top="0.14" bottom="0" header="0.07" footer="0.15"/>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1" customWidth="1"/>
    <col min="2" max="2" width="21.125" style="81" customWidth="1"/>
    <col min="3" max="3" width="10.25390625" style="81" customWidth="1"/>
    <col min="4" max="6" width="7.875" style="81" customWidth="1"/>
    <col min="7" max="7" width="9.25390625" style="81" customWidth="1"/>
    <col min="8" max="8" width="7.25390625" style="81" customWidth="1"/>
    <col min="9" max="10" width="7.875" style="81" customWidth="1"/>
    <col min="11" max="11" width="7.125" style="81" customWidth="1"/>
    <col min="12" max="12" width="7.00390625" style="81" customWidth="1"/>
    <col min="13" max="13" width="7.875" style="81" customWidth="1"/>
    <col min="14" max="14" width="10.25390625" style="81" customWidth="1"/>
    <col min="15" max="16" width="7.875" style="81" customWidth="1"/>
    <col min="17" max="28" width="9.00390625" style="81" customWidth="1"/>
    <col min="29" max="29" width="8.375" style="81" customWidth="1"/>
    <col min="30" max="30" width="9.00390625" style="81" customWidth="1"/>
    <col min="31" max="31" width="11.25390625" style="81" customWidth="1"/>
    <col min="32" max="32" width="13.50390625" style="81" customWidth="1"/>
    <col min="33" max="16384" width="9.00390625" style="81" customWidth="1"/>
  </cols>
  <sheetData>
    <row r="1" spans="1:16" s="50" customFormat="1" ht="19.5" customHeight="1">
      <c r="A1" s="1208" t="s">
        <v>28</v>
      </c>
      <c r="B1" s="1208"/>
      <c r="C1" s="106"/>
      <c r="D1" s="1211" t="s">
        <v>451</v>
      </c>
      <c r="E1" s="1211"/>
      <c r="F1" s="1211"/>
      <c r="G1" s="1211"/>
      <c r="H1" s="1211"/>
      <c r="I1" s="1211"/>
      <c r="J1" s="1211"/>
      <c r="K1" s="1211"/>
      <c r="L1" s="1211"/>
      <c r="M1" s="1182" t="s">
        <v>392</v>
      </c>
      <c r="N1" s="1183"/>
      <c r="O1" s="1183"/>
      <c r="P1" s="1183"/>
    </row>
    <row r="2" spans="1:16" s="50" customFormat="1" ht="34.5" customHeight="1">
      <c r="A2" s="1210" t="s">
        <v>393</v>
      </c>
      <c r="B2" s="1210"/>
      <c r="C2" s="1210"/>
      <c r="D2" s="1211"/>
      <c r="E2" s="1211"/>
      <c r="F2" s="1211"/>
      <c r="G2" s="1211"/>
      <c r="H2" s="1211"/>
      <c r="I2" s="1211"/>
      <c r="J2" s="1211"/>
      <c r="K2" s="1211"/>
      <c r="L2" s="1211"/>
      <c r="M2" s="1184" t="s">
        <v>452</v>
      </c>
      <c r="N2" s="1185"/>
      <c r="O2" s="1185"/>
      <c r="P2" s="1185"/>
    </row>
    <row r="3" spans="1:16" s="50" customFormat="1" ht="19.5" customHeight="1">
      <c r="A3" s="1209" t="s">
        <v>394</v>
      </c>
      <c r="B3" s="1209"/>
      <c r="C3" s="1209"/>
      <c r="D3" s="1211"/>
      <c r="E3" s="1211"/>
      <c r="F3" s="1211"/>
      <c r="G3" s="1211"/>
      <c r="H3" s="1211"/>
      <c r="I3" s="1211"/>
      <c r="J3" s="1211"/>
      <c r="K3" s="1211"/>
      <c r="L3" s="1211"/>
      <c r="M3" s="1184" t="s">
        <v>395</v>
      </c>
      <c r="N3" s="1185"/>
      <c r="O3" s="1185"/>
      <c r="P3" s="1185"/>
    </row>
    <row r="4" spans="1:16" s="111" customFormat="1" ht="18.75" customHeight="1">
      <c r="A4" s="107"/>
      <c r="B4" s="107"/>
      <c r="C4" s="108"/>
      <c r="D4" s="1150"/>
      <c r="E4" s="1150"/>
      <c r="F4" s="1150"/>
      <c r="G4" s="1150"/>
      <c r="H4" s="1150"/>
      <c r="I4" s="1150"/>
      <c r="J4" s="1150"/>
      <c r="K4" s="1150"/>
      <c r="L4" s="1150"/>
      <c r="M4" s="109" t="s">
        <v>396</v>
      </c>
      <c r="N4" s="110"/>
      <c r="O4" s="110"/>
      <c r="P4" s="110"/>
    </row>
    <row r="5" spans="1:16" ht="49.5" customHeight="1">
      <c r="A5" s="1199" t="s">
        <v>72</v>
      </c>
      <c r="B5" s="1200"/>
      <c r="C5" s="1205" t="s">
        <v>100</v>
      </c>
      <c r="D5" s="1188"/>
      <c r="E5" s="1188"/>
      <c r="F5" s="1188"/>
      <c r="G5" s="1188"/>
      <c r="H5" s="1188"/>
      <c r="I5" s="1188"/>
      <c r="J5" s="1188"/>
      <c r="K5" s="1186" t="s">
        <v>99</v>
      </c>
      <c r="L5" s="1186"/>
      <c r="M5" s="1186"/>
      <c r="N5" s="1186"/>
      <c r="O5" s="1186"/>
      <c r="P5" s="1186"/>
    </row>
    <row r="6" spans="1:16" ht="20.25" customHeight="1">
      <c r="A6" s="1201"/>
      <c r="B6" s="1202"/>
      <c r="C6" s="1205" t="s">
        <v>3</v>
      </c>
      <c r="D6" s="1188"/>
      <c r="E6" s="1188"/>
      <c r="F6" s="1189"/>
      <c r="G6" s="1186" t="s">
        <v>10</v>
      </c>
      <c r="H6" s="1186"/>
      <c r="I6" s="1186"/>
      <c r="J6" s="1186"/>
      <c r="K6" s="1187" t="s">
        <v>3</v>
      </c>
      <c r="L6" s="1187"/>
      <c r="M6" s="1187"/>
      <c r="N6" s="1190" t="s">
        <v>10</v>
      </c>
      <c r="O6" s="1190"/>
      <c r="P6" s="1190"/>
    </row>
    <row r="7" spans="1:16" ht="52.5" customHeight="1">
      <c r="A7" s="1201"/>
      <c r="B7" s="1202"/>
      <c r="C7" s="1206" t="s">
        <v>397</v>
      </c>
      <c r="D7" s="1188" t="s">
        <v>96</v>
      </c>
      <c r="E7" s="1188"/>
      <c r="F7" s="1189"/>
      <c r="G7" s="1186" t="s">
        <v>398</v>
      </c>
      <c r="H7" s="1186" t="s">
        <v>96</v>
      </c>
      <c r="I7" s="1186"/>
      <c r="J7" s="1186"/>
      <c r="K7" s="1186" t="s">
        <v>39</v>
      </c>
      <c r="L7" s="1186" t="s">
        <v>97</v>
      </c>
      <c r="M7" s="1186"/>
      <c r="N7" s="1186" t="s">
        <v>80</v>
      </c>
      <c r="O7" s="1186" t="s">
        <v>97</v>
      </c>
      <c r="P7" s="1186"/>
    </row>
    <row r="8" spans="1:16" ht="15.75" customHeight="1">
      <c r="A8" s="1201"/>
      <c r="B8" s="1202"/>
      <c r="C8" s="1206"/>
      <c r="D8" s="1186" t="s">
        <v>44</v>
      </c>
      <c r="E8" s="1186" t="s">
        <v>45</v>
      </c>
      <c r="F8" s="1186" t="s">
        <v>48</v>
      </c>
      <c r="G8" s="1186"/>
      <c r="H8" s="1186" t="s">
        <v>44</v>
      </c>
      <c r="I8" s="1186" t="s">
        <v>45</v>
      </c>
      <c r="J8" s="1186" t="s">
        <v>48</v>
      </c>
      <c r="K8" s="1186"/>
      <c r="L8" s="1186" t="s">
        <v>16</v>
      </c>
      <c r="M8" s="1186" t="s">
        <v>15</v>
      </c>
      <c r="N8" s="1186"/>
      <c r="O8" s="1186" t="s">
        <v>16</v>
      </c>
      <c r="P8" s="1186" t="s">
        <v>15</v>
      </c>
    </row>
    <row r="9" spans="1:16" ht="44.25" customHeight="1">
      <c r="A9" s="1203"/>
      <c r="B9" s="1204"/>
      <c r="C9" s="1207"/>
      <c r="D9" s="1186"/>
      <c r="E9" s="1186"/>
      <c r="F9" s="1186"/>
      <c r="G9" s="1186"/>
      <c r="H9" s="1186"/>
      <c r="I9" s="1186"/>
      <c r="J9" s="1186"/>
      <c r="K9" s="1186"/>
      <c r="L9" s="1186"/>
      <c r="M9" s="1186"/>
      <c r="N9" s="1186"/>
      <c r="O9" s="1186"/>
      <c r="P9" s="1186"/>
    </row>
    <row r="10" spans="1:16" ht="15" customHeight="1">
      <c r="A10" s="1197" t="s">
        <v>6</v>
      </c>
      <c r="B10" s="1198"/>
      <c r="C10" s="113">
        <v>1</v>
      </c>
      <c r="D10" s="113" t="s">
        <v>53</v>
      </c>
      <c r="E10" s="113" t="s">
        <v>58</v>
      </c>
      <c r="F10" s="113" t="s">
        <v>73</v>
      </c>
      <c r="G10" s="113" t="s">
        <v>74</v>
      </c>
      <c r="H10" s="113" t="s">
        <v>75</v>
      </c>
      <c r="I10" s="113" t="s">
        <v>76</v>
      </c>
      <c r="J10" s="113" t="s">
        <v>77</v>
      </c>
      <c r="K10" s="113" t="s">
        <v>78</v>
      </c>
      <c r="L10" s="113" t="s">
        <v>101</v>
      </c>
      <c r="M10" s="113" t="s">
        <v>102</v>
      </c>
      <c r="N10" s="113" t="s">
        <v>103</v>
      </c>
      <c r="O10" s="113" t="s">
        <v>104</v>
      </c>
      <c r="P10" s="113" t="s">
        <v>105</v>
      </c>
    </row>
    <row r="11" spans="1:16" ht="15" customHeight="1">
      <c r="A11" s="1191" t="s">
        <v>399</v>
      </c>
      <c r="B11" s="1192"/>
      <c r="C11" s="114">
        <f aca="true" t="shared" si="0" ref="C11:P11">C13-C12</f>
        <v>0</v>
      </c>
      <c r="D11" s="114">
        <f t="shared" si="0"/>
        <v>0</v>
      </c>
      <c r="E11" s="114">
        <f t="shared" si="0"/>
        <v>0</v>
      </c>
      <c r="F11" s="114">
        <f t="shared" si="0"/>
        <v>0</v>
      </c>
      <c r="G11" s="114">
        <f t="shared" si="0"/>
        <v>0</v>
      </c>
      <c r="H11" s="114">
        <f t="shared" si="0"/>
        <v>0</v>
      </c>
      <c r="I11" s="114">
        <f t="shared" si="0"/>
        <v>0</v>
      </c>
      <c r="J11" s="114">
        <f t="shared" si="0"/>
        <v>0</v>
      </c>
      <c r="K11" s="114">
        <f t="shared" si="0"/>
        <v>0</v>
      </c>
      <c r="L11" s="114">
        <f t="shared" si="0"/>
        <v>0</v>
      </c>
      <c r="M11" s="114">
        <f t="shared" si="0"/>
        <v>0</v>
      </c>
      <c r="N11" s="114">
        <f t="shared" si="0"/>
        <v>0</v>
      </c>
      <c r="O11" s="114">
        <f t="shared" si="0"/>
        <v>0</v>
      </c>
      <c r="P11" s="114">
        <f t="shared" si="0"/>
        <v>0</v>
      </c>
    </row>
    <row r="12" spans="1:16" ht="15" customHeight="1">
      <c r="A12" s="1193" t="s">
        <v>400</v>
      </c>
      <c r="B12" s="1194"/>
      <c r="C12" s="115">
        <v>0</v>
      </c>
      <c r="D12" s="115">
        <v>0</v>
      </c>
      <c r="E12" s="115">
        <v>0</v>
      </c>
      <c r="F12" s="115">
        <v>0</v>
      </c>
      <c r="G12" s="115">
        <v>0</v>
      </c>
      <c r="H12" s="115">
        <v>0</v>
      </c>
      <c r="I12" s="115">
        <v>0</v>
      </c>
      <c r="J12" s="115">
        <v>0</v>
      </c>
      <c r="K12" s="115">
        <v>0</v>
      </c>
      <c r="L12" s="115">
        <v>0</v>
      </c>
      <c r="M12" s="115">
        <v>0</v>
      </c>
      <c r="N12" s="115">
        <v>0</v>
      </c>
      <c r="O12" s="115">
        <v>0</v>
      </c>
      <c r="P12" s="115">
        <v>0</v>
      </c>
    </row>
    <row r="13" spans="1:32" ht="15" customHeight="1">
      <c r="A13" s="1195" t="s">
        <v>41</v>
      </c>
      <c r="B13" s="1196"/>
      <c r="C13" s="116">
        <f>D13+E13+F13</f>
        <v>0</v>
      </c>
      <c r="D13" s="116">
        <f>D14+D15</f>
        <v>0</v>
      </c>
      <c r="E13" s="116">
        <f>E14+E15</f>
        <v>0</v>
      </c>
      <c r="F13" s="116">
        <f>F14+F15</f>
        <v>0</v>
      </c>
      <c r="G13" s="116">
        <f aca="true" t="shared" si="1" ref="G13:G26">H13+I13+J13</f>
        <v>0</v>
      </c>
      <c r="H13" s="116">
        <f>H14+H15</f>
        <v>0</v>
      </c>
      <c r="I13" s="116">
        <f>I14+I15</f>
        <v>0</v>
      </c>
      <c r="J13" s="116">
        <f>J14+J15</f>
        <v>0</v>
      </c>
      <c r="K13" s="116">
        <f aca="true" t="shared" si="2" ref="K13:K26">L13+M13</f>
        <v>0</v>
      </c>
      <c r="L13" s="116">
        <f>L14+L15</f>
        <v>0</v>
      </c>
      <c r="M13" s="116">
        <f>M14+M15</f>
        <v>0</v>
      </c>
      <c r="N13" s="116">
        <f aca="true" t="shared" si="3" ref="N13:N26">O13+P13</f>
        <v>0</v>
      </c>
      <c r="O13" s="116">
        <f>O14+O15</f>
        <v>0</v>
      </c>
      <c r="P13" s="116">
        <f>P14+P15</f>
        <v>0</v>
      </c>
      <c r="AF13" s="81" t="s">
        <v>368</v>
      </c>
    </row>
    <row r="14" spans="1:37" ht="15" customHeight="1">
      <c r="A14" s="117" t="s">
        <v>0</v>
      </c>
      <c r="B14" s="118" t="s">
        <v>98</v>
      </c>
      <c r="C14" s="119">
        <f>C15+C16</f>
        <v>0</v>
      </c>
      <c r="D14" s="120">
        <f>D15+D16</f>
        <v>0</v>
      </c>
      <c r="E14" s="120">
        <v>0</v>
      </c>
      <c r="F14" s="120">
        <v>0</v>
      </c>
      <c r="G14" s="120">
        <f t="shared" si="1"/>
        <v>0</v>
      </c>
      <c r="H14" s="120">
        <v>0</v>
      </c>
      <c r="I14" s="120">
        <v>0</v>
      </c>
      <c r="J14" s="120">
        <v>0</v>
      </c>
      <c r="K14" s="120">
        <f t="shared" si="2"/>
        <v>0</v>
      </c>
      <c r="L14" s="120">
        <v>0</v>
      </c>
      <c r="M14" s="120">
        <v>0</v>
      </c>
      <c r="N14" s="120">
        <f t="shared" si="3"/>
        <v>0</v>
      </c>
      <c r="O14" s="120">
        <v>0</v>
      </c>
      <c r="P14" s="120">
        <v>0</v>
      </c>
      <c r="AK14" s="121"/>
    </row>
    <row r="15" spans="1:16" ht="15" customHeight="1">
      <c r="A15" s="122" t="s">
        <v>1</v>
      </c>
      <c r="B15" s="123" t="s">
        <v>19</v>
      </c>
      <c r="C15" s="119">
        <f aca="true" t="shared" si="4" ref="C15:C26">D15+E15+F15</f>
        <v>0</v>
      </c>
      <c r="D15" s="119">
        <f>D16+D17+D18+D19+D20+D21+D22+D23+D24+D25+D26</f>
        <v>0</v>
      </c>
      <c r="E15" s="119">
        <f>E16+E17+E18+E19+E20+E21+E22+E23+E24+E25+E26</f>
        <v>0</v>
      </c>
      <c r="F15" s="119">
        <f>F16+F17+F18+F19+F20+F21+F22+F23+F24+F25+F26</f>
        <v>0</v>
      </c>
      <c r="G15" s="119">
        <f t="shared" si="1"/>
        <v>0</v>
      </c>
      <c r="H15" s="119">
        <f>H16+H17+H18+H19+H20+H21+H22+H23+H24+H25+H26</f>
        <v>0</v>
      </c>
      <c r="I15" s="119">
        <f>I16+I17+I18+I19+I20+I21+I22+I23+I24+I25+I26</f>
        <v>0</v>
      </c>
      <c r="J15" s="119">
        <f>J16+J17+J18+J19+J20+J21+J22+J23+J24+J25+J26</f>
        <v>0</v>
      </c>
      <c r="K15" s="119">
        <f t="shared" si="2"/>
        <v>0</v>
      </c>
      <c r="L15" s="119">
        <f>L16+L17+L18+L19+L20+L21+L22+L23+L24+L25+L26</f>
        <v>0</v>
      </c>
      <c r="M15" s="119">
        <f>M16+M17+M18+M19+M20+M21+M22+M23+M24+M25+M26</f>
        <v>0</v>
      </c>
      <c r="N15" s="119">
        <f t="shared" si="3"/>
        <v>0</v>
      </c>
      <c r="O15" s="119">
        <f>O16+O17+O18+O19+O20+O21+O22+O23+O24+O25+O26</f>
        <v>0</v>
      </c>
      <c r="P15" s="119">
        <f>P16+P17+P18+P19+P20+P21+P22+P23+P24+P25+P26</f>
        <v>0</v>
      </c>
    </row>
    <row r="16" spans="1:38" s="50" customFormat="1" ht="15" customHeight="1">
      <c r="A16" s="124" t="s">
        <v>52</v>
      </c>
      <c r="B16" s="125" t="s">
        <v>369</v>
      </c>
      <c r="C16" s="119">
        <f t="shared" si="4"/>
        <v>0</v>
      </c>
      <c r="D16" s="126">
        <v>0</v>
      </c>
      <c r="E16" s="126">
        <v>0</v>
      </c>
      <c r="F16" s="126">
        <v>0</v>
      </c>
      <c r="G16" s="126">
        <f t="shared" si="1"/>
        <v>0</v>
      </c>
      <c r="H16" s="126">
        <v>0</v>
      </c>
      <c r="I16" s="126">
        <v>0</v>
      </c>
      <c r="J16" s="126">
        <v>0</v>
      </c>
      <c r="K16" s="126">
        <f t="shared" si="2"/>
        <v>0</v>
      </c>
      <c r="L16" s="126">
        <v>0</v>
      </c>
      <c r="M16" s="126">
        <v>0</v>
      </c>
      <c r="N16" s="126">
        <f t="shared" si="3"/>
        <v>0</v>
      </c>
      <c r="O16" s="126">
        <v>0</v>
      </c>
      <c r="P16" s="126">
        <v>0</v>
      </c>
      <c r="AL16" s="121"/>
    </row>
    <row r="17" spans="1:32" s="50" customFormat="1" ht="15" customHeight="1">
      <c r="A17" s="124" t="s">
        <v>53</v>
      </c>
      <c r="B17" s="127" t="s">
        <v>401</v>
      </c>
      <c r="C17" s="119">
        <f t="shared" si="4"/>
        <v>0</v>
      </c>
      <c r="D17" s="126">
        <v>0</v>
      </c>
      <c r="E17" s="126">
        <v>0</v>
      </c>
      <c r="F17" s="126">
        <v>0</v>
      </c>
      <c r="G17" s="126">
        <f t="shared" si="1"/>
        <v>0</v>
      </c>
      <c r="H17" s="126">
        <v>0</v>
      </c>
      <c r="I17" s="126">
        <v>0</v>
      </c>
      <c r="J17" s="126">
        <v>0</v>
      </c>
      <c r="K17" s="126">
        <f t="shared" si="2"/>
        <v>0</v>
      </c>
      <c r="L17" s="126">
        <v>0</v>
      </c>
      <c r="M17" s="126">
        <v>0</v>
      </c>
      <c r="N17" s="126">
        <f t="shared" si="3"/>
        <v>0</v>
      </c>
      <c r="O17" s="126">
        <v>0</v>
      </c>
      <c r="P17" s="126">
        <v>0</v>
      </c>
      <c r="AF17" s="121" t="s">
        <v>371</v>
      </c>
    </row>
    <row r="18" spans="1:16" s="50" customFormat="1" ht="15" customHeight="1">
      <c r="A18" s="124" t="s">
        <v>58</v>
      </c>
      <c r="B18" s="125" t="s">
        <v>372</v>
      </c>
      <c r="C18" s="119">
        <f t="shared" si="4"/>
        <v>0</v>
      </c>
      <c r="D18" s="126">
        <v>0</v>
      </c>
      <c r="E18" s="126">
        <v>0</v>
      </c>
      <c r="F18" s="126">
        <v>0</v>
      </c>
      <c r="G18" s="126">
        <f t="shared" si="1"/>
        <v>0</v>
      </c>
      <c r="H18" s="126">
        <v>0</v>
      </c>
      <c r="I18" s="126">
        <v>0</v>
      </c>
      <c r="J18" s="126">
        <v>0</v>
      </c>
      <c r="K18" s="126">
        <f t="shared" si="2"/>
        <v>0</v>
      </c>
      <c r="L18" s="126">
        <v>0</v>
      </c>
      <c r="M18" s="126">
        <v>0</v>
      </c>
      <c r="N18" s="126">
        <f t="shared" si="3"/>
        <v>0</v>
      </c>
      <c r="O18" s="126">
        <v>0</v>
      </c>
      <c r="P18" s="126">
        <v>0</v>
      </c>
    </row>
    <row r="19" spans="1:16" s="50" customFormat="1" ht="15" customHeight="1">
      <c r="A19" s="124" t="s">
        <v>73</v>
      </c>
      <c r="B19" s="125" t="s">
        <v>373</v>
      </c>
      <c r="C19" s="119">
        <f t="shared" si="4"/>
        <v>0</v>
      </c>
      <c r="D19" s="126">
        <v>0</v>
      </c>
      <c r="E19" s="126">
        <v>0</v>
      </c>
      <c r="F19" s="126">
        <v>0</v>
      </c>
      <c r="G19" s="126">
        <f t="shared" si="1"/>
        <v>0</v>
      </c>
      <c r="H19" s="126">
        <v>0</v>
      </c>
      <c r="I19" s="126">
        <v>0</v>
      </c>
      <c r="J19" s="126">
        <v>0</v>
      </c>
      <c r="K19" s="126">
        <f t="shared" si="2"/>
        <v>0</v>
      </c>
      <c r="L19" s="126">
        <v>0</v>
      </c>
      <c r="M19" s="126">
        <v>0</v>
      </c>
      <c r="N19" s="126">
        <f t="shared" si="3"/>
        <v>0</v>
      </c>
      <c r="O19" s="126">
        <v>0</v>
      </c>
      <c r="P19" s="126">
        <v>0</v>
      </c>
    </row>
    <row r="20" spans="1:16" s="50" customFormat="1" ht="15" customHeight="1">
      <c r="A20" s="124" t="s">
        <v>74</v>
      </c>
      <c r="B20" s="125" t="s">
        <v>374</v>
      </c>
      <c r="C20" s="119">
        <f t="shared" si="4"/>
        <v>0</v>
      </c>
      <c r="D20" s="126">
        <v>0</v>
      </c>
      <c r="E20" s="126">
        <v>0</v>
      </c>
      <c r="F20" s="126">
        <v>0</v>
      </c>
      <c r="G20" s="126">
        <f t="shared" si="1"/>
        <v>0</v>
      </c>
      <c r="H20" s="126">
        <v>0</v>
      </c>
      <c r="I20" s="126">
        <v>0</v>
      </c>
      <c r="J20" s="126">
        <v>0</v>
      </c>
      <c r="K20" s="126">
        <f t="shared" si="2"/>
        <v>0</v>
      </c>
      <c r="L20" s="126">
        <v>0</v>
      </c>
      <c r="M20" s="126">
        <v>0</v>
      </c>
      <c r="N20" s="126">
        <f t="shared" si="3"/>
        <v>0</v>
      </c>
      <c r="O20" s="126">
        <v>0</v>
      </c>
      <c r="P20" s="126">
        <v>0</v>
      </c>
    </row>
    <row r="21" spans="1:39" s="50" customFormat="1" ht="15" customHeight="1">
      <c r="A21" s="124" t="s">
        <v>75</v>
      </c>
      <c r="B21" s="125" t="s">
        <v>375</v>
      </c>
      <c r="C21" s="119">
        <f t="shared" si="4"/>
        <v>0</v>
      </c>
      <c r="D21" s="126">
        <v>0</v>
      </c>
      <c r="E21" s="126">
        <v>0</v>
      </c>
      <c r="F21" s="126">
        <v>0</v>
      </c>
      <c r="G21" s="126">
        <f t="shared" si="1"/>
        <v>0</v>
      </c>
      <c r="H21" s="126">
        <v>0</v>
      </c>
      <c r="I21" s="126">
        <v>0</v>
      </c>
      <c r="J21" s="126">
        <v>0</v>
      </c>
      <c r="K21" s="126">
        <f t="shared" si="2"/>
        <v>0</v>
      </c>
      <c r="L21" s="126">
        <v>0</v>
      </c>
      <c r="M21" s="126">
        <v>0</v>
      </c>
      <c r="N21" s="126">
        <f t="shared" si="3"/>
        <v>0</v>
      </c>
      <c r="O21" s="126">
        <v>0</v>
      </c>
      <c r="P21" s="126">
        <v>0</v>
      </c>
      <c r="AJ21" s="50" t="s">
        <v>376</v>
      </c>
      <c r="AK21" s="50" t="s">
        <v>377</v>
      </c>
      <c r="AL21" s="50" t="s">
        <v>378</v>
      </c>
      <c r="AM21" s="121" t="s">
        <v>379</v>
      </c>
    </row>
    <row r="22" spans="1:39" s="50" customFormat="1" ht="15" customHeight="1">
      <c r="A22" s="124" t="s">
        <v>76</v>
      </c>
      <c r="B22" s="125" t="s">
        <v>380</v>
      </c>
      <c r="C22" s="119">
        <f t="shared" si="4"/>
        <v>0</v>
      </c>
      <c r="D22" s="126">
        <v>0</v>
      </c>
      <c r="E22" s="126">
        <v>0</v>
      </c>
      <c r="F22" s="126">
        <v>0</v>
      </c>
      <c r="G22" s="126">
        <f t="shared" si="1"/>
        <v>0</v>
      </c>
      <c r="H22" s="126">
        <v>0</v>
      </c>
      <c r="I22" s="126">
        <v>0</v>
      </c>
      <c r="J22" s="126">
        <v>0</v>
      </c>
      <c r="K22" s="126">
        <f t="shared" si="2"/>
        <v>0</v>
      </c>
      <c r="L22" s="126">
        <v>0</v>
      </c>
      <c r="M22" s="126">
        <v>0</v>
      </c>
      <c r="N22" s="126">
        <f t="shared" si="3"/>
        <v>0</v>
      </c>
      <c r="O22" s="126">
        <v>0</v>
      </c>
      <c r="P22" s="126">
        <v>0</v>
      </c>
      <c r="AM22" s="121" t="s">
        <v>381</v>
      </c>
    </row>
    <row r="23" spans="1:16" s="50" customFormat="1" ht="15" customHeight="1">
      <c r="A23" s="124" t="s">
        <v>77</v>
      </c>
      <c r="B23" s="125" t="s">
        <v>382</v>
      </c>
      <c r="C23" s="119">
        <f t="shared" si="4"/>
        <v>0</v>
      </c>
      <c r="D23" s="126">
        <v>0</v>
      </c>
      <c r="E23" s="126">
        <v>0</v>
      </c>
      <c r="F23" s="126">
        <v>0</v>
      </c>
      <c r="G23" s="126">
        <f t="shared" si="1"/>
        <v>0</v>
      </c>
      <c r="H23" s="126">
        <v>0</v>
      </c>
      <c r="I23" s="126">
        <v>0</v>
      </c>
      <c r="J23" s="126">
        <v>0</v>
      </c>
      <c r="K23" s="126">
        <f t="shared" si="2"/>
        <v>0</v>
      </c>
      <c r="L23" s="126">
        <v>0</v>
      </c>
      <c r="M23" s="126">
        <v>0</v>
      </c>
      <c r="N23" s="126">
        <f t="shared" si="3"/>
        <v>0</v>
      </c>
      <c r="O23" s="126">
        <v>0</v>
      </c>
      <c r="P23" s="126">
        <v>0</v>
      </c>
    </row>
    <row r="24" spans="1:36" s="50" customFormat="1" ht="15" customHeight="1">
      <c r="A24" s="124" t="s">
        <v>78</v>
      </c>
      <c r="B24" s="125" t="s">
        <v>383</v>
      </c>
      <c r="C24" s="119">
        <f t="shared" si="4"/>
        <v>0</v>
      </c>
      <c r="D24" s="126">
        <v>0</v>
      </c>
      <c r="E24" s="126">
        <v>0</v>
      </c>
      <c r="F24" s="126">
        <v>0</v>
      </c>
      <c r="G24" s="126">
        <f t="shared" si="1"/>
        <v>0</v>
      </c>
      <c r="H24" s="126">
        <v>0</v>
      </c>
      <c r="I24" s="126">
        <v>0</v>
      </c>
      <c r="J24" s="126">
        <v>0</v>
      </c>
      <c r="K24" s="126">
        <f t="shared" si="2"/>
        <v>0</v>
      </c>
      <c r="L24" s="126">
        <v>0</v>
      </c>
      <c r="M24" s="126">
        <v>0</v>
      </c>
      <c r="N24" s="126">
        <f t="shared" si="3"/>
        <v>0</v>
      </c>
      <c r="O24" s="126">
        <v>0</v>
      </c>
      <c r="P24" s="126">
        <v>0</v>
      </c>
      <c r="AJ24" s="50" t="s">
        <v>376</v>
      </c>
    </row>
    <row r="25" spans="1:36" s="50" customFormat="1" ht="15" customHeight="1">
      <c r="A25" s="124" t="s">
        <v>101</v>
      </c>
      <c r="B25" s="125" t="s">
        <v>384</v>
      </c>
      <c r="C25" s="119">
        <f t="shared" si="4"/>
        <v>0</v>
      </c>
      <c r="D25" s="126">
        <v>0</v>
      </c>
      <c r="E25" s="126">
        <v>0</v>
      </c>
      <c r="F25" s="126">
        <v>0</v>
      </c>
      <c r="G25" s="126">
        <f t="shared" si="1"/>
        <v>0</v>
      </c>
      <c r="H25" s="126">
        <v>0</v>
      </c>
      <c r="I25" s="126">
        <v>0</v>
      </c>
      <c r="J25" s="126">
        <v>0</v>
      </c>
      <c r="K25" s="126">
        <f t="shared" si="2"/>
        <v>0</v>
      </c>
      <c r="L25" s="126">
        <v>0</v>
      </c>
      <c r="M25" s="126">
        <v>0</v>
      </c>
      <c r="N25" s="126">
        <f t="shared" si="3"/>
        <v>0</v>
      </c>
      <c r="O25" s="126">
        <v>0</v>
      </c>
      <c r="P25" s="126">
        <v>0</v>
      </c>
      <c r="AJ25" s="121" t="s">
        <v>385</v>
      </c>
    </row>
    <row r="26" spans="1:44" s="50" customFormat="1" ht="15" customHeight="1">
      <c r="A26" s="124" t="s">
        <v>102</v>
      </c>
      <c r="B26" s="125" t="s">
        <v>386</v>
      </c>
      <c r="C26" s="119">
        <f t="shared" si="4"/>
        <v>0</v>
      </c>
      <c r="D26" s="126">
        <v>0</v>
      </c>
      <c r="E26" s="126">
        <v>0</v>
      </c>
      <c r="F26" s="126">
        <v>0</v>
      </c>
      <c r="G26" s="126">
        <f t="shared" si="1"/>
        <v>0</v>
      </c>
      <c r="H26" s="126">
        <v>0</v>
      </c>
      <c r="I26" s="126">
        <v>0</v>
      </c>
      <c r="J26" s="126">
        <v>0</v>
      </c>
      <c r="K26" s="126">
        <f t="shared" si="2"/>
        <v>0</v>
      </c>
      <c r="L26" s="126">
        <v>0</v>
      </c>
      <c r="M26" s="126">
        <v>0</v>
      </c>
      <c r="N26" s="126">
        <f t="shared" si="3"/>
        <v>0</v>
      </c>
      <c r="O26" s="126">
        <v>0</v>
      </c>
      <c r="P26" s="126">
        <v>0</v>
      </c>
      <c r="AR26" s="121"/>
    </row>
    <row r="27" spans="1:16" ht="9.75" customHeight="1">
      <c r="A27" s="128"/>
      <c r="B27" s="129"/>
      <c r="C27" s="130"/>
      <c r="D27" s="130"/>
      <c r="E27" s="130"/>
      <c r="F27" s="130"/>
      <c r="G27" s="130"/>
      <c r="H27" s="130"/>
      <c r="I27" s="130"/>
      <c r="J27" s="130"/>
      <c r="K27" s="130"/>
      <c r="L27" s="130"/>
      <c r="M27" s="130"/>
      <c r="N27" s="130"/>
      <c r="O27" s="130"/>
      <c r="P27" s="130"/>
    </row>
    <row r="28" spans="2:35" ht="27" customHeight="1">
      <c r="B28" s="1178" t="s">
        <v>453</v>
      </c>
      <c r="C28" s="1179"/>
      <c r="D28" s="1179"/>
      <c r="E28" s="1179"/>
      <c r="F28" s="131"/>
      <c r="G28" s="131"/>
      <c r="H28" s="131"/>
      <c r="I28" s="131"/>
      <c r="J28" s="131"/>
      <c r="K28" s="1173" t="s">
        <v>454</v>
      </c>
      <c r="L28" s="1173"/>
      <c r="M28" s="1173"/>
      <c r="N28" s="1173"/>
      <c r="O28" s="1173"/>
      <c r="P28" s="1173"/>
      <c r="AG28" s="81" t="s">
        <v>388</v>
      </c>
      <c r="AI28" s="121">
        <f>82/88</f>
        <v>0.9318181818181818</v>
      </c>
    </row>
    <row r="29" spans="2:16" ht="16.5">
      <c r="B29" s="1179"/>
      <c r="C29" s="1179"/>
      <c r="D29" s="1179"/>
      <c r="E29" s="1179"/>
      <c r="F29" s="131"/>
      <c r="G29" s="131"/>
      <c r="H29" s="131"/>
      <c r="I29" s="131"/>
      <c r="J29" s="131"/>
      <c r="K29" s="1173"/>
      <c r="L29" s="1173"/>
      <c r="M29" s="1173"/>
      <c r="N29" s="1173"/>
      <c r="O29" s="1173"/>
      <c r="P29" s="1173"/>
    </row>
    <row r="30" spans="2:16" ht="21" customHeight="1">
      <c r="B30" s="1179"/>
      <c r="C30" s="1179"/>
      <c r="D30" s="1179"/>
      <c r="E30" s="1179"/>
      <c r="F30" s="131"/>
      <c r="G30" s="131"/>
      <c r="H30" s="131"/>
      <c r="I30" s="131"/>
      <c r="J30" s="131"/>
      <c r="K30" s="1173"/>
      <c r="L30" s="1173"/>
      <c r="M30" s="1173"/>
      <c r="N30" s="1173"/>
      <c r="O30" s="1173"/>
      <c r="P30" s="1173"/>
    </row>
    <row r="32" spans="2:16" ht="16.5" customHeight="1">
      <c r="B32" s="1181" t="s">
        <v>391</v>
      </c>
      <c r="C32" s="1181"/>
      <c r="D32" s="1181"/>
      <c r="E32" s="132"/>
      <c r="F32" s="132"/>
      <c r="G32" s="132"/>
      <c r="H32" s="132"/>
      <c r="I32" s="132"/>
      <c r="J32" s="132"/>
      <c r="K32" s="1180" t="s">
        <v>455</v>
      </c>
      <c r="L32" s="1180"/>
      <c r="M32" s="1180"/>
      <c r="N32" s="1180"/>
      <c r="O32" s="1180"/>
      <c r="P32" s="1180"/>
    </row>
    <row r="33" ht="12.75" customHeight="1"/>
    <row r="34" spans="2:5" ht="15.75">
      <c r="B34" s="133"/>
      <c r="C34" s="133"/>
      <c r="D34" s="133"/>
      <c r="E34" s="133"/>
    </row>
    <row r="35" ht="15.75" hidden="1"/>
    <row r="36" spans="2:16" ht="15.75">
      <c r="B36" s="1176" t="s">
        <v>347</v>
      </c>
      <c r="C36" s="1176"/>
      <c r="D36" s="1176"/>
      <c r="E36" s="1176"/>
      <c r="F36" s="134"/>
      <c r="G36" s="134"/>
      <c r="H36" s="134"/>
      <c r="I36" s="134"/>
      <c r="K36" s="1177" t="s">
        <v>348</v>
      </c>
      <c r="L36" s="1177"/>
      <c r="M36" s="1177"/>
      <c r="N36" s="1177"/>
      <c r="O36" s="1177"/>
      <c r="P36" s="1177"/>
    </row>
    <row r="39" ht="15.75">
      <c r="A39" s="136" t="s">
        <v>49</v>
      </c>
    </row>
    <row r="40" spans="1:6" ht="15.75">
      <c r="A40" s="137"/>
      <c r="B40" s="138" t="s">
        <v>59</v>
      </c>
      <c r="C40" s="138"/>
      <c r="D40" s="138"/>
      <c r="E40" s="138"/>
      <c r="F40" s="138"/>
    </row>
    <row r="41" spans="1:14" ht="15.75" customHeight="1">
      <c r="A41" s="139" t="s">
        <v>27</v>
      </c>
      <c r="B41" s="1175" t="s">
        <v>63</v>
      </c>
      <c r="C41" s="1175"/>
      <c r="D41" s="1175"/>
      <c r="E41" s="1175"/>
      <c r="F41" s="1175"/>
      <c r="G41" s="139"/>
      <c r="H41" s="139"/>
      <c r="I41" s="139"/>
      <c r="J41" s="139"/>
      <c r="K41" s="139"/>
      <c r="L41" s="139"/>
      <c r="M41" s="139"/>
      <c r="N41" s="139"/>
    </row>
    <row r="42" spans="1:14" ht="15" customHeight="1">
      <c r="A42" s="139"/>
      <c r="B42" s="1174" t="s">
        <v>66</v>
      </c>
      <c r="C42" s="1174"/>
      <c r="D42" s="1174"/>
      <c r="E42" s="1174"/>
      <c r="F42" s="1174"/>
      <c r="G42" s="1174"/>
      <c r="H42" s="140"/>
      <c r="I42" s="140"/>
      <c r="J42" s="140"/>
      <c r="K42" s="139"/>
      <c r="L42" s="139"/>
      <c r="M42" s="139"/>
      <c r="N42" s="139"/>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3"/>
  </sheetPr>
  <dimension ref="A1:U34"/>
  <sheetViews>
    <sheetView view="pageBreakPreview" zoomScale="80" zoomScaleSheetLayoutView="80" zoomScalePageLayoutView="0" workbookViewId="0" topLeftCell="A4">
      <selection activeCell="M26" sqref="M26"/>
    </sheetView>
  </sheetViews>
  <sheetFormatPr defaultColWidth="9.00390625" defaultRowHeight="15.75"/>
  <cols>
    <col min="1" max="1" width="3.50390625" style="564" customWidth="1"/>
    <col min="2" max="2" width="19.375" style="564" customWidth="1"/>
    <col min="3" max="3" width="5.75390625" style="564" customWidth="1"/>
    <col min="4" max="4" width="6.625" style="564" customWidth="1"/>
    <col min="5" max="5" width="6.25390625" style="564" customWidth="1"/>
    <col min="6" max="9" width="5.75390625" style="564" customWidth="1"/>
    <col min="10" max="10" width="6.875" style="564" customWidth="1"/>
    <col min="11" max="11" width="7.50390625" style="564" customWidth="1"/>
    <col min="12" max="12" width="5.75390625" style="564" customWidth="1"/>
    <col min="13" max="13" width="8.75390625" style="564" customWidth="1"/>
    <col min="14" max="14" width="10.50390625" style="564" customWidth="1"/>
    <col min="15" max="15" width="8.125" style="564" customWidth="1"/>
    <col min="16" max="21" width="5.75390625" style="564" customWidth="1"/>
    <col min="22" max="16384" width="9.00390625" style="564" customWidth="1"/>
  </cols>
  <sheetData>
    <row r="1" spans="1:21" ht="19.5" customHeight="1">
      <c r="A1" s="669" t="s">
        <v>659</v>
      </c>
      <c r="B1" s="464"/>
      <c r="C1" s="464"/>
      <c r="D1" s="462"/>
      <c r="E1" s="561"/>
      <c r="F1" s="1794" t="s">
        <v>599</v>
      </c>
      <c r="G1" s="1794"/>
      <c r="H1" s="1794"/>
      <c r="I1" s="1794"/>
      <c r="J1" s="1794"/>
      <c r="K1" s="1794"/>
      <c r="L1" s="1794"/>
      <c r="M1" s="1794"/>
      <c r="N1" s="1794"/>
      <c r="O1" s="562"/>
      <c r="P1" s="1795" t="s">
        <v>651</v>
      </c>
      <c r="Q1" s="1796"/>
      <c r="R1" s="1796"/>
      <c r="S1" s="1796"/>
      <c r="T1" s="1796"/>
      <c r="U1" s="1796"/>
    </row>
    <row r="2" spans="1:21" ht="15.75" customHeight="1">
      <c r="A2" s="1776" t="s">
        <v>339</v>
      </c>
      <c r="B2" s="1776"/>
      <c r="C2" s="1776"/>
      <c r="D2" s="1776"/>
      <c r="E2" s="668"/>
      <c r="F2" s="1794"/>
      <c r="G2" s="1794"/>
      <c r="H2" s="1794"/>
      <c r="I2" s="1794"/>
      <c r="J2" s="1794"/>
      <c r="K2" s="1794"/>
      <c r="L2" s="1794"/>
      <c r="M2" s="1794"/>
      <c r="N2" s="1794"/>
      <c r="O2" s="562"/>
      <c r="P2" s="1797" t="str">
        <f>'Thong tin'!B4</f>
        <v>CTHADS TRÀ VINH</v>
      </c>
      <c r="Q2" s="1797"/>
      <c r="R2" s="1797"/>
      <c r="S2" s="1797"/>
      <c r="T2" s="1797"/>
      <c r="U2" s="1797"/>
    </row>
    <row r="3" spans="1:20" ht="15.75" customHeight="1">
      <c r="A3" s="1667" t="s">
        <v>340</v>
      </c>
      <c r="B3" s="1667"/>
      <c r="C3" s="1667"/>
      <c r="D3" s="1667"/>
      <c r="E3" s="668"/>
      <c r="F3" s="1798" t="str">
        <f>'Thong tin'!B3</f>
        <v>10  tháng / năm 2016</v>
      </c>
      <c r="G3" s="1799"/>
      <c r="H3" s="1799"/>
      <c r="I3" s="1799"/>
      <c r="J3" s="1799"/>
      <c r="K3" s="1799"/>
      <c r="L3" s="1799"/>
      <c r="M3" s="1799"/>
      <c r="N3" s="1799"/>
      <c r="O3" s="567"/>
      <c r="P3" s="648" t="s">
        <v>650</v>
      </c>
      <c r="Q3" s="568"/>
      <c r="R3" s="568"/>
      <c r="S3" s="568"/>
      <c r="T3" s="568"/>
    </row>
    <row r="4" spans="1:20" ht="15" customHeight="1">
      <c r="A4" s="463" t="s">
        <v>215</v>
      </c>
      <c r="B4" s="436"/>
      <c r="C4" s="436"/>
      <c r="D4" s="436"/>
      <c r="E4" s="671"/>
      <c r="F4" s="671"/>
      <c r="G4" s="671"/>
      <c r="H4" s="671"/>
      <c r="I4" s="671"/>
      <c r="J4" s="671"/>
      <c r="K4" s="671"/>
      <c r="L4" s="671"/>
      <c r="M4" s="671"/>
      <c r="N4" s="671"/>
      <c r="O4" s="671"/>
      <c r="P4" s="569" t="s">
        <v>600</v>
      </c>
      <c r="Q4" s="565"/>
      <c r="R4" s="565"/>
      <c r="S4" s="565"/>
      <c r="T4" s="565"/>
    </row>
    <row r="5" spans="1:21" s="570" customFormat="1" ht="15.75" customHeight="1">
      <c r="A5" s="1789" t="s">
        <v>72</v>
      </c>
      <c r="B5" s="1790"/>
      <c r="C5" s="1786" t="s">
        <v>573</v>
      </c>
      <c r="D5" s="1786"/>
      <c r="E5" s="1786"/>
      <c r="F5" s="1786" t="s">
        <v>601</v>
      </c>
      <c r="G5" s="1786"/>
      <c r="H5" s="1786"/>
      <c r="I5" s="1786"/>
      <c r="J5" s="1786"/>
      <c r="K5" s="1786"/>
      <c r="L5" s="1786"/>
      <c r="M5" s="1786"/>
      <c r="N5" s="1786"/>
      <c r="O5" s="1786"/>
      <c r="P5" s="1786" t="s">
        <v>602</v>
      </c>
      <c r="Q5" s="1786"/>
      <c r="R5" s="1786"/>
      <c r="S5" s="1786"/>
      <c r="T5" s="1786"/>
      <c r="U5" s="1786"/>
    </row>
    <row r="6" spans="1:21" s="570" customFormat="1" ht="14.25" customHeight="1">
      <c r="A6" s="1791"/>
      <c r="B6" s="1792"/>
      <c r="C6" s="1786"/>
      <c r="D6" s="1786"/>
      <c r="E6" s="1786"/>
      <c r="F6" s="1786" t="s">
        <v>603</v>
      </c>
      <c r="G6" s="1786"/>
      <c r="H6" s="1786"/>
      <c r="I6" s="1786" t="s">
        <v>577</v>
      </c>
      <c r="J6" s="1786"/>
      <c r="K6" s="1786"/>
      <c r="L6" s="1786"/>
      <c r="M6" s="1786"/>
      <c r="N6" s="1786"/>
      <c r="O6" s="1786"/>
      <c r="P6" s="1786" t="s">
        <v>225</v>
      </c>
      <c r="Q6" s="1793" t="s">
        <v>7</v>
      </c>
      <c r="R6" s="1793"/>
      <c r="S6" s="1793"/>
      <c r="T6" s="1793"/>
      <c r="U6" s="1793"/>
    </row>
    <row r="7" spans="1:21" s="570" customFormat="1" ht="32.25" customHeight="1">
      <c r="A7" s="1791"/>
      <c r="B7" s="1792"/>
      <c r="C7" s="1786"/>
      <c r="D7" s="1786"/>
      <c r="E7" s="1786"/>
      <c r="F7" s="1786"/>
      <c r="G7" s="1786"/>
      <c r="H7" s="1786"/>
      <c r="I7" s="1786" t="s">
        <v>578</v>
      </c>
      <c r="J7" s="1786"/>
      <c r="K7" s="1786"/>
      <c r="L7" s="1786" t="s">
        <v>604</v>
      </c>
      <c r="M7" s="1786"/>
      <c r="N7" s="1786"/>
      <c r="O7" s="1786"/>
      <c r="P7" s="1786"/>
      <c r="Q7" s="1786" t="s">
        <v>580</v>
      </c>
      <c r="R7" s="1786" t="s">
        <v>605</v>
      </c>
      <c r="S7" s="1786" t="s">
        <v>606</v>
      </c>
      <c r="T7" s="1786" t="s">
        <v>607</v>
      </c>
      <c r="U7" s="1786" t="s">
        <v>608</v>
      </c>
    </row>
    <row r="8" spans="1:21" s="570" customFormat="1" ht="15" customHeight="1">
      <c r="A8" s="1791"/>
      <c r="B8" s="1792"/>
      <c r="C8" s="1786" t="s">
        <v>609</v>
      </c>
      <c r="D8" s="1786" t="s">
        <v>7</v>
      </c>
      <c r="E8" s="1786"/>
      <c r="F8" s="1786" t="s">
        <v>610</v>
      </c>
      <c r="G8" s="1786" t="s">
        <v>7</v>
      </c>
      <c r="H8" s="1786"/>
      <c r="I8" s="1786" t="s">
        <v>611</v>
      </c>
      <c r="J8" s="1786" t="s">
        <v>7</v>
      </c>
      <c r="K8" s="1786"/>
      <c r="L8" s="1786" t="s">
        <v>610</v>
      </c>
      <c r="M8" s="1786" t="s">
        <v>7</v>
      </c>
      <c r="N8" s="1786"/>
      <c r="O8" s="1786"/>
      <c r="P8" s="1786"/>
      <c r="Q8" s="1786"/>
      <c r="R8" s="1787"/>
      <c r="S8" s="1788"/>
      <c r="T8" s="1786"/>
      <c r="U8" s="1786"/>
    </row>
    <row r="9" spans="1:21" s="570" customFormat="1" ht="79.5" customHeight="1">
      <c r="A9" s="1791"/>
      <c r="B9" s="1792"/>
      <c r="C9" s="1786"/>
      <c r="D9" s="956" t="s">
        <v>612</v>
      </c>
      <c r="E9" s="956" t="s">
        <v>613</v>
      </c>
      <c r="F9" s="1787"/>
      <c r="G9" s="956" t="s">
        <v>614</v>
      </c>
      <c r="H9" s="956" t="s">
        <v>615</v>
      </c>
      <c r="I9" s="1787"/>
      <c r="J9" s="956" t="s">
        <v>616</v>
      </c>
      <c r="K9" s="956" t="s">
        <v>617</v>
      </c>
      <c r="L9" s="1786"/>
      <c r="M9" s="956" t="s">
        <v>618</v>
      </c>
      <c r="N9" s="956" t="s">
        <v>619</v>
      </c>
      <c r="O9" s="956" t="s">
        <v>620</v>
      </c>
      <c r="P9" s="1786"/>
      <c r="Q9" s="1786"/>
      <c r="R9" s="1787"/>
      <c r="S9" s="1788"/>
      <c r="T9" s="1786"/>
      <c r="U9" s="1786"/>
    </row>
    <row r="10" spans="1:21" ht="12.75">
      <c r="A10" s="571"/>
      <c r="B10" s="572" t="s">
        <v>595</v>
      </c>
      <c r="C10" s="573">
        <v>1</v>
      </c>
      <c r="D10" s="573">
        <v>2</v>
      </c>
      <c r="E10" s="573">
        <v>3</v>
      </c>
      <c r="F10" s="574">
        <v>4</v>
      </c>
      <c r="G10" s="575">
        <v>5</v>
      </c>
      <c r="H10" s="574">
        <v>6</v>
      </c>
      <c r="I10" s="575">
        <v>7</v>
      </c>
      <c r="J10" s="574">
        <v>8</v>
      </c>
      <c r="K10" s="575">
        <v>9</v>
      </c>
      <c r="L10" s="574">
        <v>10</v>
      </c>
      <c r="M10" s="575">
        <v>11</v>
      </c>
      <c r="N10" s="574">
        <v>12</v>
      </c>
      <c r="O10" s="575">
        <v>13</v>
      </c>
      <c r="P10" s="574">
        <v>14</v>
      </c>
      <c r="Q10" s="575">
        <v>15</v>
      </c>
      <c r="R10" s="574">
        <v>16</v>
      </c>
      <c r="S10" s="575">
        <v>17</v>
      </c>
      <c r="T10" s="574">
        <v>18</v>
      </c>
      <c r="U10" s="575">
        <v>19</v>
      </c>
    </row>
    <row r="11" spans="1:21" s="570" customFormat="1" ht="15.75" customHeight="1">
      <c r="A11" s="1781" t="s">
        <v>37</v>
      </c>
      <c r="B11" s="1782"/>
      <c r="C11" s="756">
        <f aca="true" t="shared" si="0" ref="C11:U11">C12+C13</f>
        <v>6</v>
      </c>
      <c r="D11" s="756">
        <f t="shared" si="0"/>
        <v>1</v>
      </c>
      <c r="E11" s="756">
        <f t="shared" si="0"/>
        <v>5</v>
      </c>
      <c r="F11" s="756">
        <f t="shared" si="0"/>
        <v>6</v>
      </c>
      <c r="G11" s="756">
        <f t="shared" si="0"/>
        <v>0</v>
      </c>
      <c r="H11" s="756">
        <f t="shared" si="0"/>
        <v>6</v>
      </c>
      <c r="I11" s="756">
        <f t="shared" si="0"/>
        <v>4</v>
      </c>
      <c r="J11" s="756">
        <f t="shared" si="0"/>
        <v>4</v>
      </c>
      <c r="K11" s="756">
        <f t="shared" si="0"/>
        <v>0</v>
      </c>
      <c r="L11" s="756">
        <f t="shared" si="0"/>
        <v>2</v>
      </c>
      <c r="M11" s="756">
        <f t="shared" si="0"/>
        <v>1</v>
      </c>
      <c r="N11" s="756">
        <f t="shared" si="0"/>
        <v>1</v>
      </c>
      <c r="O11" s="756">
        <f t="shared" si="0"/>
        <v>0</v>
      </c>
      <c r="P11" s="756">
        <f t="shared" si="0"/>
        <v>4</v>
      </c>
      <c r="Q11" s="756">
        <f t="shared" si="0"/>
        <v>2</v>
      </c>
      <c r="R11" s="756">
        <f t="shared" si="0"/>
        <v>0</v>
      </c>
      <c r="S11" s="756">
        <f t="shared" si="0"/>
        <v>0</v>
      </c>
      <c r="T11" s="756">
        <f t="shared" si="0"/>
        <v>2</v>
      </c>
      <c r="U11" s="756">
        <f t="shared" si="0"/>
        <v>0</v>
      </c>
    </row>
    <row r="12" spans="1:21" s="570" customFormat="1" ht="15.75" customHeight="1">
      <c r="A12" s="757" t="s">
        <v>0</v>
      </c>
      <c r="B12" s="758" t="s">
        <v>98</v>
      </c>
      <c r="C12" s="749">
        <f>D12+E12</f>
        <v>1</v>
      </c>
      <c r="D12" s="749">
        <v>0</v>
      </c>
      <c r="E12" s="749">
        <v>1</v>
      </c>
      <c r="F12" s="749">
        <f>G12+H12</f>
        <v>1</v>
      </c>
      <c r="G12" s="749">
        <v>0</v>
      </c>
      <c r="H12" s="749">
        <v>1</v>
      </c>
      <c r="I12" s="749">
        <f>J12+K12</f>
        <v>0</v>
      </c>
      <c r="J12" s="749">
        <v>0</v>
      </c>
      <c r="K12" s="749">
        <v>0</v>
      </c>
      <c r="L12" s="749">
        <f>M12+N12+O12</f>
        <v>1</v>
      </c>
      <c r="M12" s="749">
        <v>0</v>
      </c>
      <c r="N12" s="749">
        <v>1</v>
      </c>
      <c r="O12" s="749">
        <v>0</v>
      </c>
      <c r="P12" s="759">
        <f>SUM(Q12:U12)</f>
        <v>0</v>
      </c>
      <c r="Q12" s="749">
        <v>0</v>
      </c>
      <c r="R12" s="749">
        <v>0</v>
      </c>
      <c r="S12" s="749">
        <v>0</v>
      </c>
      <c r="T12" s="749">
        <v>0</v>
      </c>
      <c r="U12" s="749">
        <v>0</v>
      </c>
    </row>
    <row r="13" spans="1:21" s="570" customFormat="1" ht="15.75" customHeight="1">
      <c r="A13" s="760" t="s">
        <v>1</v>
      </c>
      <c r="B13" s="758" t="s">
        <v>19</v>
      </c>
      <c r="C13" s="749">
        <f aca="true" t="shared" si="1" ref="C13:U13">SUM(C14:C22)</f>
        <v>5</v>
      </c>
      <c r="D13" s="749">
        <f t="shared" si="1"/>
        <v>1</v>
      </c>
      <c r="E13" s="749">
        <f t="shared" si="1"/>
        <v>4</v>
      </c>
      <c r="F13" s="749">
        <f t="shared" si="1"/>
        <v>5</v>
      </c>
      <c r="G13" s="749">
        <f t="shared" si="1"/>
        <v>0</v>
      </c>
      <c r="H13" s="749">
        <f t="shared" si="1"/>
        <v>5</v>
      </c>
      <c r="I13" s="749">
        <f t="shared" si="1"/>
        <v>4</v>
      </c>
      <c r="J13" s="749">
        <f t="shared" si="1"/>
        <v>4</v>
      </c>
      <c r="K13" s="749">
        <f t="shared" si="1"/>
        <v>0</v>
      </c>
      <c r="L13" s="749">
        <f t="shared" si="1"/>
        <v>1</v>
      </c>
      <c r="M13" s="749">
        <f t="shared" si="1"/>
        <v>1</v>
      </c>
      <c r="N13" s="749">
        <f t="shared" si="1"/>
        <v>0</v>
      </c>
      <c r="O13" s="749">
        <f t="shared" si="1"/>
        <v>0</v>
      </c>
      <c r="P13" s="749">
        <f t="shared" si="1"/>
        <v>4</v>
      </c>
      <c r="Q13" s="749">
        <f t="shared" si="1"/>
        <v>2</v>
      </c>
      <c r="R13" s="749">
        <f t="shared" si="1"/>
        <v>0</v>
      </c>
      <c r="S13" s="749">
        <f t="shared" si="1"/>
        <v>0</v>
      </c>
      <c r="T13" s="749">
        <f t="shared" si="1"/>
        <v>2</v>
      </c>
      <c r="U13" s="749">
        <f t="shared" si="1"/>
        <v>0</v>
      </c>
    </row>
    <row r="14" spans="1:21" s="570" customFormat="1" ht="15.75" customHeight="1">
      <c r="A14" s="761" t="s">
        <v>52</v>
      </c>
      <c r="B14" s="762" t="s">
        <v>679</v>
      </c>
      <c r="C14" s="749">
        <f aca="true" t="shared" si="2" ref="C14:C22">D14+E14</f>
        <v>1</v>
      </c>
      <c r="D14" s="749">
        <v>1</v>
      </c>
      <c r="E14" s="749">
        <v>0</v>
      </c>
      <c r="F14" s="749">
        <f aca="true" t="shared" si="3" ref="F14:F22">G14+H14</f>
        <v>1</v>
      </c>
      <c r="G14" s="749">
        <v>0</v>
      </c>
      <c r="H14" s="749">
        <v>1</v>
      </c>
      <c r="I14" s="749">
        <f aca="true" t="shared" si="4" ref="I14:I22">J14+K14</f>
        <v>1</v>
      </c>
      <c r="J14" s="749">
        <v>1</v>
      </c>
      <c r="K14" s="749">
        <v>0</v>
      </c>
      <c r="L14" s="749">
        <f aca="true" t="shared" si="5" ref="L14:L22">M14+N14+O14</f>
        <v>0</v>
      </c>
      <c r="M14" s="749">
        <v>0</v>
      </c>
      <c r="N14" s="749">
        <v>0</v>
      </c>
      <c r="O14" s="749">
        <v>0</v>
      </c>
      <c r="P14" s="759">
        <f aca="true" t="shared" si="6" ref="P14:P22">SUM(Q14:U14)</f>
        <v>1</v>
      </c>
      <c r="Q14" s="749">
        <v>0</v>
      </c>
      <c r="R14" s="749">
        <v>0</v>
      </c>
      <c r="S14" s="749">
        <v>0</v>
      </c>
      <c r="T14" s="749">
        <v>1</v>
      </c>
      <c r="U14" s="749">
        <v>0</v>
      </c>
    </row>
    <row r="15" spans="1:21" s="570" customFormat="1" ht="15.75" customHeight="1">
      <c r="A15" s="761" t="s">
        <v>53</v>
      </c>
      <c r="B15" s="37" t="s">
        <v>678</v>
      </c>
      <c r="C15" s="749">
        <f t="shared" si="2"/>
        <v>2</v>
      </c>
      <c r="D15" s="749">
        <v>0</v>
      </c>
      <c r="E15" s="749">
        <v>2</v>
      </c>
      <c r="F15" s="749">
        <f t="shared" si="3"/>
        <v>2</v>
      </c>
      <c r="G15" s="749">
        <v>0</v>
      </c>
      <c r="H15" s="749">
        <v>2</v>
      </c>
      <c r="I15" s="749">
        <f t="shared" si="4"/>
        <v>2</v>
      </c>
      <c r="J15" s="749">
        <v>2</v>
      </c>
      <c r="K15" s="749">
        <v>0</v>
      </c>
      <c r="L15" s="749">
        <f t="shared" si="5"/>
        <v>0</v>
      </c>
      <c r="M15" s="749">
        <v>0</v>
      </c>
      <c r="N15" s="749">
        <v>0</v>
      </c>
      <c r="O15" s="749">
        <v>0</v>
      </c>
      <c r="P15" s="759">
        <f t="shared" si="6"/>
        <v>2</v>
      </c>
      <c r="Q15" s="749">
        <v>1</v>
      </c>
      <c r="R15" s="749">
        <v>0</v>
      </c>
      <c r="S15" s="749">
        <v>0</v>
      </c>
      <c r="T15" s="749">
        <v>1</v>
      </c>
      <c r="U15" s="749">
        <v>0</v>
      </c>
    </row>
    <row r="16" spans="1:21" s="570" customFormat="1" ht="15.75" customHeight="1">
      <c r="A16" s="761" t="s">
        <v>58</v>
      </c>
      <c r="B16" s="762" t="s">
        <v>677</v>
      </c>
      <c r="C16" s="749">
        <f t="shared" si="2"/>
        <v>0</v>
      </c>
      <c r="D16" s="749">
        <v>0</v>
      </c>
      <c r="E16" s="749">
        <v>0</v>
      </c>
      <c r="F16" s="749">
        <f t="shared" si="3"/>
        <v>0</v>
      </c>
      <c r="G16" s="749">
        <v>0</v>
      </c>
      <c r="H16" s="749">
        <v>0</v>
      </c>
      <c r="I16" s="749">
        <f t="shared" si="4"/>
        <v>0</v>
      </c>
      <c r="J16" s="749">
        <v>0</v>
      </c>
      <c r="K16" s="749">
        <v>0</v>
      </c>
      <c r="L16" s="749">
        <f t="shared" si="5"/>
        <v>0</v>
      </c>
      <c r="M16" s="749">
        <v>0</v>
      </c>
      <c r="N16" s="749">
        <v>0</v>
      </c>
      <c r="O16" s="749">
        <v>0</v>
      </c>
      <c r="P16" s="759">
        <f t="shared" si="6"/>
        <v>0</v>
      </c>
      <c r="Q16" s="749">
        <v>0</v>
      </c>
      <c r="R16" s="749">
        <v>0</v>
      </c>
      <c r="S16" s="749">
        <v>0</v>
      </c>
      <c r="T16" s="749">
        <v>0</v>
      </c>
      <c r="U16" s="749">
        <v>0</v>
      </c>
    </row>
    <row r="17" spans="1:21" s="570" customFormat="1" ht="15.75" customHeight="1">
      <c r="A17" s="761" t="s">
        <v>73</v>
      </c>
      <c r="B17" s="762" t="s">
        <v>676</v>
      </c>
      <c r="C17" s="749">
        <f t="shared" si="2"/>
        <v>0</v>
      </c>
      <c r="D17" s="749">
        <v>0</v>
      </c>
      <c r="E17" s="749">
        <v>0</v>
      </c>
      <c r="F17" s="749">
        <f t="shared" si="3"/>
        <v>0</v>
      </c>
      <c r="G17" s="749">
        <v>0</v>
      </c>
      <c r="H17" s="749">
        <v>0</v>
      </c>
      <c r="I17" s="749">
        <f t="shared" si="4"/>
        <v>0</v>
      </c>
      <c r="J17" s="749">
        <v>0</v>
      </c>
      <c r="K17" s="749">
        <v>0</v>
      </c>
      <c r="L17" s="749">
        <f t="shared" si="5"/>
        <v>0</v>
      </c>
      <c r="M17" s="749">
        <v>0</v>
      </c>
      <c r="N17" s="749">
        <v>0</v>
      </c>
      <c r="O17" s="749">
        <v>0</v>
      </c>
      <c r="P17" s="759">
        <f t="shared" si="6"/>
        <v>0</v>
      </c>
      <c r="Q17" s="749">
        <v>0</v>
      </c>
      <c r="R17" s="749">
        <v>0</v>
      </c>
      <c r="S17" s="749">
        <v>0</v>
      </c>
      <c r="T17" s="749">
        <v>0</v>
      </c>
      <c r="U17" s="749">
        <v>0</v>
      </c>
    </row>
    <row r="18" spans="1:21" s="570" customFormat="1" ht="15.75" customHeight="1">
      <c r="A18" s="761" t="s">
        <v>74</v>
      </c>
      <c r="B18" s="762" t="s">
        <v>675</v>
      </c>
      <c r="C18" s="749">
        <f t="shared" si="2"/>
        <v>1</v>
      </c>
      <c r="D18" s="749">
        <v>0</v>
      </c>
      <c r="E18" s="749">
        <v>1</v>
      </c>
      <c r="F18" s="749">
        <f t="shared" si="3"/>
        <v>1</v>
      </c>
      <c r="G18" s="749">
        <v>0</v>
      </c>
      <c r="H18" s="749">
        <v>1</v>
      </c>
      <c r="I18" s="749">
        <f t="shared" si="4"/>
        <v>1</v>
      </c>
      <c r="J18" s="749">
        <v>1</v>
      </c>
      <c r="K18" s="749">
        <v>0</v>
      </c>
      <c r="L18" s="749">
        <f t="shared" si="5"/>
        <v>0</v>
      </c>
      <c r="M18" s="749">
        <v>0</v>
      </c>
      <c r="N18" s="749">
        <v>0</v>
      </c>
      <c r="O18" s="749">
        <v>0</v>
      </c>
      <c r="P18" s="759">
        <f t="shared" si="6"/>
        <v>1</v>
      </c>
      <c r="Q18" s="749">
        <v>1</v>
      </c>
      <c r="R18" s="749">
        <v>0</v>
      </c>
      <c r="S18" s="749">
        <v>0</v>
      </c>
      <c r="T18" s="749">
        <v>0</v>
      </c>
      <c r="U18" s="749">
        <v>0</v>
      </c>
    </row>
    <row r="19" spans="1:21" s="570" customFormat="1" ht="15.75" customHeight="1">
      <c r="A19" s="761" t="s">
        <v>75</v>
      </c>
      <c r="B19" s="762" t="s">
        <v>674</v>
      </c>
      <c r="C19" s="749">
        <f t="shared" si="2"/>
        <v>0</v>
      </c>
      <c r="D19" s="749">
        <v>0</v>
      </c>
      <c r="E19" s="749">
        <v>0</v>
      </c>
      <c r="F19" s="749">
        <f t="shared" si="3"/>
        <v>0</v>
      </c>
      <c r="G19" s="749">
        <v>0</v>
      </c>
      <c r="H19" s="749">
        <v>0</v>
      </c>
      <c r="I19" s="749">
        <f t="shared" si="4"/>
        <v>0</v>
      </c>
      <c r="J19" s="749">
        <v>0</v>
      </c>
      <c r="K19" s="749">
        <v>0</v>
      </c>
      <c r="L19" s="749">
        <f t="shared" si="5"/>
        <v>0</v>
      </c>
      <c r="M19" s="749">
        <v>0</v>
      </c>
      <c r="N19" s="749">
        <v>0</v>
      </c>
      <c r="O19" s="749">
        <v>0</v>
      </c>
      <c r="P19" s="759">
        <f t="shared" si="6"/>
        <v>0</v>
      </c>
      <c r="Q19" s="749">
        <v>0</v>
      </c>
      <c r="R19" s="749">
        <v>0</v>
      </c>
      <c r="S19" s="749">
        <v>0</v>
      </c>
      <c r="T19" s="749">
        <v>0</v>
      </c>
      <c r="U19" s="749">
        <v>0</v>
      </c>
    </row>
    <row r="20" spans="1:21" s="570" customFormat="1" ht="15.75" customHeight="1">
      <c r="A20" s="761" t="s">
        <v>76</v>
      </c>
      <c r="B20" s="762" t="s">
        <v>673</v>
      </c>
      <c r="C20" s="749">
        <f t="shared" si="2"/>
        <v>1</v>
      </c>
      <c r="D20" s="749">
        <v>0</v>
      </c>
      <c r="E20" s="749">
        <v>1</v>
      </c>
      <c r="F20" s="749">
        <f t="shared" si="3"/>
        <v>1</v>
      </c>
      <c r="G20" s="749">
        <v>0</v>
      </c>
      <c r="H20" s="749">
        <v>1</v>
      </c>
      <c r="I20" s="749">
        <f t="shared" si="4"/>
        <v>0</v>
      </c>
      <c r="J20" s="749">
        <v>0</v>
      </c>
      <c r="K20" s="749">
        <v>0</v>
      </c>
      <c r="L20" s="749">
        <f t="shared" si="5"/>
        <v>1</v>
      </c>
      <c r="M20" s="749">
        <v>1</v>
      </c>
      <c r="N20" s="749">
        <v>0</v>
      </c>
      <c r="O20" s="749">
        <v>0</v>
      </c>
      <c r="P20" s="759">
        <f t="shared" si="6"/>
        <v>0</v>
      </c>
      <c r="Q20" s="749">
        <v>0</v>
      </c>
      <c r="R20" s="749">
        <v>0</v>
      </c>
      <c r="S20" s="749">
        <v>0</v>
      </c>
      <c r="T20" s="749">
        <v>0</v>
      </c>
      <c r="U20" s="749">
        <v>0</v>
      </c>
    </row>
    <row r="21" spans="1:21" s="570" customFormat="1" ht="15.75" customHeight="1">
      <c r="A21" s="761" t="s">
        <v>77</v>
      </c>
      <c r="B21" s="762" t="s">
        <v>672</v>
      </c>
      <c r="C21" s="749">
        <f t="shared" si="2"/>
        <v>0</v>
      </c>
      <c r="D21" s="749">
        <v>0</v>
      </c>
      <c r="E21" s="749">
        <v>0</v>
      </c>
      <c r="F21" s="749">
        <f t="shared" si="3"/>
        <v>0</v>
      </c>
      <c r="G21" s="749">
        <v>0</v>
      </c>
      <c r="H21" s="749">
        <v>0</v>
      </c>
      <c r="I21" s="749">
        <f t="shared" si="4"/>
        <v>0</v>
      </c>
      <c r="J21" s="749">
        <v>0</v>
      </c>
      <c r="K21" s="749">
        <v>0</v>
      </c>
      <c r="L21" s="749">
        <f t="shared" si="5"/>
        <v>0</v>
      </c>
      <c r="M21" s="749">
        <v>0</v>
      </c>
      <c r="N21" s="749">
        <v>0</v>
      </c>
      <c r="O21" s="749">
        <v>0</v>
      </c>
      <c r="P21" s="759">
        <f t="shared" si="6"/>
        <v>0</v>
      </c>
      <c r="Q21" s="749">
        <v>0</v>
      </c>
      <c r="R21" s="749">
        <v>0</v>
      </c>
      <c r="S21" s="749">
        <v>0</v>
      </c>
      <c r="T21" s="749">
        <v>0</v>
      </c>
      <c r="U21" s="749">
        <v>0</v>
      </c>
    </row>
    <row r="22" spans="1:21" s="570" customFormat="1" ht="15.75" customHeight="1">
      <c r="A22" s="761" t="s">
        <v>78</v>
      </c>
      <c r="B22" s="762" t="s">
        <v>671</v>
      </c>
      <c r="C22" s="749">
        <f t="shared" si="2"/>
        <v>0</v>
      </c>
      <c r="D22" s="749">
        <v>0</v>
      </c>
      <c r="E22" s="749">
        <v>0</v>
      </c>
      <c r="F22" s="749">
        <f t="shared" si="3"/>
        <v>0</v>
      </c>
      <c r="G22" s="749">
        <v>0</v>
      </c>
      <c r="H22" s="749">
        <v>0</v>
      </c>
      <c r="I22" s="749">
        <f t="shared" si="4"/>
        <v>0</v>
      </c>
      <c r="J22" s="749">
        <v>0</v>
      </c>
      <c r="K22" s="749">
        <v>0</v>
      </c>
      <c r="L22" s="749">
        <f t="shared" si="5"/>
        <v>0</v>
      </c>
      <c r="M22" s="749">
        <v>0</v>
      </c>
      <c r="N22" s="749">
        <v>0</v>
      </c>
      <c r="O22" s="749">
        <v>0</v>
      </c>
      <c r="P22" s="759">
        <f t="shared" si="6"/>
        <v>0</v>
      </c>
      <c r="Q22" s="749">
        <v>0</v>
      </c>
      <c r="R22" s="749">
        <v>0</v>
      </c>
      <c r="S22" s="749">
        <v>0</v>
      </c>
      <c r="T22" s="749">
        <v>0</v>
      </c>
      <c r="U22" s="749">
        <v>0</v>
      </c>
    </row>
    <row r="23" spans="1:21" ht="26.25" customHeight="1">
      <c r="A23" s="576"/>
      <c r="B23" s="1783"/>
      <c r="C23" s="1783"/>
      <c r="D23" s="1783"/>
      <c r="E23" s="1783"/>
      <c r="F23" s="1783"/>
      <c r="G23" s="1783"/>
      <c r="H23" s="577"/>
      <c r="I23" s="577"/>
      <c r="J23" s="577"/>
      <c r="K23" s="577"/>
      <c r="L23" s="577"/>
      <c r="M23" s="578"/>
      <c r="N23" s="1764" t="str">
        <f>'Thong tin'!B8</f>
        <v>Trà Vinh, ngày 03 tháng 8 năm 2016</v>
      </c>
      <c r="O23" s="1764"/>
      <c r="P23" s="1764"/>
      <c r="Q23" s="1764"/>
      <c r="R23" s="1764"/>
      <c r="S23" s="1764"/>
      <c r="T23" s="1764"/>
      <c r="U23" s="1764"/>
    </row>
    <row r="24" spans="1:21" ht="18.75" customHeight="1">
      <c r="A24" s="576"/>
      <c r="B24" s="1784" t="s">
        <v>621</v>
      </c>
      <c r="C24" s="1784"/>
      <c r="D24" s="1784"/>
      <c r="E24" s="1784"/>
      <c r="F24" s="1784"/>
      <c r="G24" s="579"/>
      <c r="H24" s="580"/>
      <c r="I24" s="580"/>
      <c r="J24" s="580"/>
      <c r="K24" s="580"/>
      <c r="L24" s="580"/>
      <c r="M24" s="581"/>
      <c r="N24" s="1765" t="str">
        <f>'Thong tin'!B7</f>
        <v>PHÓ CỤC TRƯỞNG</v>
      </c>
      <c r="O24" s="1757"/>
      <c r="P24" s="1757"/>
      <c r="Q24" s="1757"/>
      <c r="R24" s="1757"/>
      <c r="S24" s="1757"/>
      <c r="T24" s="1757"/>
      <c r="U24" s="1757"/>
    </row>
    <row r="25" spans="1:21" ht="18.75" customHeight="1">
      <c r="A25" s="583"/>
      <c r="B25" s="1778"/>
      <c r="C25" s="1778"/>
      <c r="D25" s="1778"/>
      <c r="E25" s="1778"/>
      <c r="F25" s="1778"/>
      <c r="G25" s="584"/>
      <c r="H25" s="584"/>
      <c r="I25" s="584"/>
      <c r="J25" s="584"/>
      <c r="K25" s="584"/>
      <c r="L25" s="584"/>
      <c r="M25" s="584"/>
      <c r="N25" s="1779"/>
      <c r="O25" s="1779"/>
      <c r="P25" s="1779"/>
      <c r="Q25" s="1779"/>
      <c r="R25" s="1779"/>
      <c r="S25" s="1779"/>
      <c r="T25" s="1779"/>
      <c r="U25" s="1779"/>
    </row>
    <row r="26" spans="2:21" ht="31.5" customHeight="1">
      <c r="B26" s="1780"/>
      <c r="C26" s="1780"/>
      <c r="D26" s="1780"/>
      <c r="E26" s="1780"/>
      <c r="F26" s="1780"/>
      <c r="G26" s="581"/>
      <c r="H26" s="581"/>
      <c r="I26" s="581"/>
      <c r="J26" s="581"/>
      <c r="K26" s="581"/>
      <c r="L26" s="581"/>
      <c r="M26" s="581"/>
      <c r="N26" s="581"/>
      <c r="O26" s="581"/>
      <c r="P26" s="1780"/>
      <c r="Q26" s="1780"/>
      <c r="R26" s="1780"/>
      <c r="S26" s="1780"/>
      <c r="T26" s="581"/>
      <c r="U26" s="581"/>
    </row>
    <row r="27" spans="2:21" ht="18">
      <c r="B27" s="581"/>
      <c r="C27" s="581"/>
      <c r="D27" s="581"/>
      <c r="E27" s="581"/>
      <c r="F27" s="581"/>
      <c r="G27" s="581"/>
      <c r="H27" s="581"/>
      <c r="I27" s="581"/>
      <c r="J27" s="581"/>
      <c r="K27" s="581"/>
      <c r="L27" s="581"/>
      <c r="M27" s="581"/>
      <c r="N27" s="581"/>
      <c r="O27" s="581"/>
      <c r="P27" s="581"/>
      <c r="Q27" s="581"/>
      <c r="R27" s="581"/>
      <c r="S27" s="581"/>
      <c r="T27" s="581"/>
      <c r="U27" s="581"/>
    </row>
    <row r="28" spans="2:21" ht="18">
      <c r="B28" s="581"/>
      <c r="C28" s="581"/>
      <c r="D28" s="581"/>
      <c r="E28" s="581"/>
      <c r="F28" s="581"/>
      <c r="G28" s="581"/>
      <c r="H28" s="581"/>
      <c r="I28" s="581"/>
      <c r="J28" s="581"/>
      <c r="K28" s="581"/>
      <c r="L28" s="581"/>
      <c r="M28" s="581"/>
      <c r="N28" s="581"/>
      <c r="O28" s="581"/>
      <c r="P28" s="581"/>
      <c r="Q28" s="581"/>
      <c r="R28" s="581"/>
      <c r="S28" s="581"/>
      <c r="T28" s="581"/>
      <c r="U28" s="581"/>
    </row>
    <row r="29" spans="2:21" ht="18.75">
      <c r="B29" s="1739" t="str">
        <f>'Thong tin'!B5</f>
        <v>Nhan Quốc Hải</v>
      </c>
      <c r="C29" s="1739"/>
      <c r="D29" s="1739"/>
      <c r="E29" s="1739"/>
      <c r="F29" s="1739"/>
      <c r="G29" s="1739"/>
      <c r="H29" s="585"/>
      <c r="I29" s="547"/>
      <c r="J29" s="547"/>
      <c r="K29" s="547"/>
      <c r="L29" s="547"/>
      <c r="M29" s="547"/>
      <c r="N29" s="1680" t="str">
        <f>'Thong tin'!B6</f>
        <v>Trần Việt Hồng</v>
      </c>
      <c r="O29" s="1680"/>
      <c r="P29" s="1680"/>
      <c r="Q29" s="1680"/>
      <c r="R29" s="1680"/>
      <c r="S29" s="1680"/>
      <c r="T29" s="1680"/>
      <c r="U29" s="1680"/>
    </row>
    <row r="30" ht="12.75" hidden="1"/>
    <row r="31" spans="1:20" ht="13.5" hidden="1">
      <c r="A31" s="586" t="s">
        <v>224</v>
      </c>
      <c r="O31" s="1785"/>
      <c r="P31" s="1785"/>
      <c r="Q31" s="1785"/>
      <c r="R31" s="1785"/>
      <c r="S31" s="1785"/>
      <c r="T31" s="1785"/>
    </row>
    <row r="32" spans="2:14" ht="12.75" customHeight="1" hidden="1">
      <c r="B32" s="1777" t="s">
        <v>622</v>
      </c>
      <c r="C32" s="1777"/>
      <c r="D32" s="1777"/>
      <c r="E32" s="1777"/>
      <c r="F32" s="1777"/>
      <c r="G32" s="1777"/>
      <c r="H32" s="1777"/>
      <c r="I32" s="1777"/>
      <c r="J32" s="1777"/>
      <c r="K32" s="1777"/>
      <c r="L32" s="587"/>
      <c r="M32" s="587"/>
      <c r="N32" s="587"/>
    </row>
    <row r="33" spans="1:14" ht="12.75" customHeight="1" hidden="1">
      <c r="A33" s="587"/>
      <c r="B33" s="588" t="s">
        <v>623</v>
      </c>
      <c r="C33" s="587"/>
      <c r="D33" s="587"/>
      <c r="E33" s="587"/>
      <c r="F33" s="587"/>
      <c r="G33" s="587"/>
      <c r="H33" s="587"/>
      <c r="I33" s="587"/>
      <c r="J33" s="587"/>
      <c r="K33" s="587"/>
      <c r="L33" s="587"/>
      <c r="M33" s="587"/>
      <c r="N33" s="587"/>
    </row>
    <row r="34" spans="2:14" ht="12.75" customHeight="1" hidden="1">
      <c r="B34" s="589" t="s">
        <v>624</v>
      </c>
      <c r="C34" s="549"/>
      <c r="D34" s="549"/>
      <c r="E34" s="549"/>
      <c r="F34" s="549"/>
      <c r="G34" s="549"/>
      <c r="H34" s="549"/>
      <c r="I34" s="549"/>
      <c r="J34" s="549"/>
      <c r="K34" s="549"/>
      <c r="L34" s="549"/>
      <c r="M34" s="549"/>
      <c r="N34" s="549"/>
    </row>
  </sheetData>
  <sheetProtection/>
  <mergeCells count="42">
    <mergeCell ref="F1:N2"/>
    <mergeCell ref="P1:U1"/>
    <mergeCell ref="P2:U2"/>
    <mergeCell ref="F3:N3"/>
    <mergeCell ref="A2:D2"/>
    <mergeCell ref="A3:D3"/>
    <mergeCell ref="A5:B9"/>
    <mergeCell ref="C5:E7"/>
    <mergeCell ref="F5:O5"/>
    <mergeCell ref="P5:U5"/>
    <mergeCell ref="F6:H7"/>
    <mergeCell ref="I6:O6"/>
    <mergeCell ref="P6:P9"/>
    <mergeCell ref="Q6:U6"/>
    <mergeCell ref="I7:K7"/>
    <mergeCell ref="L7:O7"/>
    <mergeCell ref="Q7:Q9"/>
    <mergeCell ref="R7:R9"/>
    <mergeCell ref="S7:S9"/>
    <mergeCell ref="T7:T9"/>
    <mergeCell ref="U7:U9"/>
    <mergeCell ref="L8:L9"/>
    <mergeCell ref="M8:O8"/>
    <mergeCell ref="I8:I9"/>
    <mergeCell ref="J8:K8"/>
    <mergeCell ref="C8:C9"/>
    <mergeCell ref="D8:E8"/>
    <mergeCell ref="F8:F9"/>
    <mergeCell ref="G8:H8"/>
    <mergeCell ref="A11:B11"/>
    <mergeCell ref="B23:G23"/>
    <mergeCell ref="N23:U23"/>
    <mergeCell ref="B24:F24"/>
    <mergeCell ref="N24:U24"/>
    <mergeCell ref="O31:T31"/>
    <mergeCell ref="B32:K32"/>
    <mergeCell ref="B25:F25"/>
    <mergeCell ref="N25:U25"/>
    <mergeCell ref="B26:F26"/>
    <mergeCell ref="P26:S26"/>
    <mergeCell ref="B29:G29"/>
    <mergeCell ref="N29:U29"/>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31.xml><?xml version="1.0" encoding="utf-8"?>
<worksheet xmlns="http://schemas.openxmlformats.org/spreadsheetml/2006/main" xmlns:r="http://schemas.openxmlformats.org/officeDocument/2006/relationships">
  <sheetPr>
    <tabColor indexed="57"/>
  </sheetPr>
  <dimension ref="A1:U36"/>
  <sheetViews>
    <sheetView showZeros="0" view="pageBreakPreview" zoomScale="80" zoomScaleSheetLayoutView="80" zoomScalePageLayoutView="0" workbookViewId="0" topLeftCell="A1">
      <selection activeCell="L27" sqref="L27"/>
    </sheetView>
  </sheetViews>
  <sheetFormatPr defaultColWidth="9.00390625" defaultRowHeight="15.75"/>
  <cols>
    <col min="1" max="1" width="3.625" style="549" customWidth="1"/>
    <col min="2" max="2" width="18.25390625" style="549" customWidth="1"/>
    <col min="3" max="3" width="10.625" style="549" customWidth="1"/>
    <col min="4" max="4" width="6.875" style="549" customWidth="1"/>
    <col min="5" max="8" width="5.00390625" style="549" customWidth="1"/>
    <col min="9" max="9" width="4.75390625" style="549" customWidth="1"/>
    <col min="10" max="10" width="5.00390625" style="549" customWidth="1"/>
    <col min="11" max="11" width="5.75390625" style="549" customWidth="1"/>
    <col min="12" max="12" width="5.375" style="549" customWidth="1"/>
    <col min="13" max="13" width="5.00390625" style="549" customWidth="1"/>
    <col min="14" max="14" width="5.375" style="549" customWidth="1"/>
    <col min="15" max="15" width="5.00390625" style="549" customWidth="1"/>
    <col min="16" max="16" width="5.75390625" style="549" customWidth="1"/>
    <col min="17" max="20" width="5.00390625" style="549" customWidth="1"/>
    <col min="21" max="21" width="0" style="549" hidden="1" customWidth="1"/>
    <col min="22" max="16384" width="9.00390625" style="549" customWidth="1"/>
  </cols>
  <sheetData>
    <row r="1" spans="1:21" ht="16.5" customHeight="1">
      <c r="A1" s="1726" t="s">
        <v>227</v>
      </c>
      <c r="B1" s="1726"/>
      <c r="C1" s="506"/>
      <c r="D1" s="1769" t="s">
        <v>413</v>
      </c>
      <c r="E1" s="1821"/>
      <c r="F1" s="1821"/>
      <c r="G1" s="1821"/>
      <c r="H1" s="1821"/>
      <c r="I1" s="1821"/>
      <c r="J1" s="1821"/>
      <c r="K1" s="1821"/>
      <c r="L1" s="1821"/>
      <c r="M1" s="1821"/>
      <c r="N1" s="1821"/>
      <c r="O1" s="590"/>
      <c r="P1" s="642" t="s">
        <v>641</v>
      </c>
      <c r="Q1" s="527"/>
      <c r="R1" s="527"/>
      <c r="S1" s="527"/>
      <c r="T1" s="527"/>
      <c r="U1" s="590"/>
    </row>
    <row r="2" spans="1:21" ht="16.5" customHeight="1">
      <c r="A2" s="1750" t="s">
        <v>339</v>
      </c>
      <c r="B2" s="1751"/>
      <c r="C2" s="1751"/>
      <c r="D2" s="1821"/>
      <c r="E2" s="1821"/>
      <c r="F2" s="1821"/>
      <c r="G2" s="1821"/>
      <c r="H2" s="1821"/>
      <c r="I2" s="1821"/>
      <c r="J2" s="1821"/>
      <c r="K2" s="1821"/>
      <c r="L2" s="1821"/>
      <c r="M2" s="1821"/>
      <c r="N2" s="1821"/>
      <c r="O2" s="590"/>
      <c r="P2" s="1822" t="str">
        <f>'Thong tin'!B4</f>
        <v>CTHADS TRÀ VINH</v>
      </c>
      <c r="Q2" s="1822"/>
      <c r="R2" s="1822"/>
      <c r="S2" s="1822"/>
      <c r="T2" s="1822"/>
      <c r="U2" s="590"/>
    </row>
    <row r="3" spans="1:21" ht="16.5" customHeight="1">
      <c r="A3" s="636" t="s">
        <v>657</v>
      </c>
      <c r="B3" s="494"/>
      <c r="C3" s="494"/>
      <c r="D3" s="1770" t="str">
        <f>'Thong tin'!B3</f>
        <v>10  tháng / năm 2016</v>
      </c>
      <c r="E3" s="1770"/>
      <c r="F3" s="1770"/>
      <c r="G3" s="1770"/>
      <c r="H3" s="1770"/>
      <c r="I3" s="1770"/>
      <c r="J3" s="1770"/>
      <c r="K3" s="1770"/>
      <c r="L3" s="1770"/>
      <c r="M3" s="1770"/>
      <c r="N3" s="1770"/>
      <c r="O3" s="590"/>
      <c r="P3" s="640" t="s">
        <v>462</v>
      </c>
      <c r="Q3" s="649"/>
      <c r="R3" s="649"/>
      <c r="S3" s="649"/>
      <c r="T3" s="649"/>
      <c r="U3" s="590"/>
    </row>
    <row r="4" spans="1:21" ht="16.5" customHeight="1">
      <c r="A4" s="1724" t="s">
        <v>394</v>
      </c>
      <c r="B4" s="1724"/>
      <c r="C4" s="1724"/>
      <c r="D4" s="1823"/>
      <c r="E4" s="1823"/>
      <c r="F4" s="1823"/>
      <c r="G4" s="1823"/>
      <c r="H4" s="1823"/>
      <c r="I4" s="1823"/>
      <c r="J4" s="1823"/>
      <c r="K4" s="1823"/>
      <c r="L4" s="1823"/>
      <c r="M4" s="1823"/>
      <c r="N4" s="1823"/>
      <c r="O4" s="590"/>
      <c r="P4" s="641" t="s">
        <v>395</v>
      </c>
      <c r="Q4" s="649"/>
      <c r="R4" s="649"/>
      <c r="S4" s="649"/>
      <c r="T4" s="649"/>
      <c r="U4" s="590"/>
    </row>
    <row r="5" spans="12:21" ht="16.5" customHeight="1">
      <c r="L5" s="591"/>
      <c r="M5" s="591"/>
      <c r="N5" s="591"/>
      <c r="O5" s="534"/>
      <c r="P5" s="533" t="s">
        <v>418</v>
      </c>
      <c r="Q5" s="534"/>
      <c r="R5" s="534"/>
      <c r="S5" s="534"/>
      <c r="T5" s="534"/>
      <c r="U5" s="527"/>
    </row>
    <row r="6" spans="1:21" ht="15.75" customHeight="1">
      <c r="A6" s="1806" t="s">
        <v>72</v>
      </c>
      <c r="B6" s="1807"/>
      <c r="C6" s="1804" t="s">
        <v>228</v>
      </c>
      <c r="D6" s="1812" t="s">
        <v>229</v>
      </c>
      <c r="E6" s="1813"/>
      <c r="F6" s="1813"/>
      <c r="G6" s="1813"/>
      <c r="H6" s="1813"/>
      <c r="I6" s="1813"/>
      <c r="J6" s="1813"/>
      <c r="K6" s="1813"/>
      <c r="L6" s="1813"/>
      <c r="M6" s="1813"/>
      <c r="N6" s="1813"/>
      <c r="O6" s="1813"/>
      <c r="P6" s="1813"/>
      <c r="Q6" s="1813"/>
      <c r="R6" s="1813"/>
      <c r="S6" s="1813"/>
      <c r="T6" s="1804" t="s">
        <v>230</v>
      </c>
      <c r="U6" s="593"/>
    </row>
    <row r="7" spans="1:20" s="594" customFormat="1" ht="12.75" customHeight="1">
      <c r="A7" s="1808"/>
      <c r="B7" s="1809"/>
      <c r="C7" s="1804"/>
      <c r="D7" s="1824" t="s">
        <v>225</v>
      </c>
      <c r="E7" s="1813" t="s">
        <v>7</v>
      </c>
      <c r="F7" s="1813"/>
      <c r="G7" s="1813"/>
      <c r="H7" s="1813"/>
      <c r="I7" s="1813"/>
      <c r="J7" s="1813"/>
      <c r="K7" s="1813"/>
      <c r="L7" s="1813"/>
      <c r="M7" s="1813"/>
      <c r="N7" s="1813"/>
      <c r="O7" s="1813"/>
      <c r="P7" s="1813"/>
      <c r="Q7" s="1813"/>
      <c r="R7" s="1813"/>
      <c r="S7" s="1813"/>
      <c r="T7" s="1804"/>
    </row>
    <row r="8" spans="1:21" s="594" customFormat="1" ht="43.5" customHeight="1">
      <c r="A8" s="1808"/>
      <c r="B8" s="1809"/>
      <c r="C8" s="1804"/>
      <c r="D8" s="1825"/>
      <c r="E8" s="1827" t="s">
        <v>231</v>
      </c>
      <c r="F8" s="1804"/>
      <c r="G8" s="1804"/>
      <c r="H8" s="1804" t="s">
        <v>232</v>
      </c>
      <c r="I8" s="1804"/>
      <c r="J8" s="1804"/>
      <c r="K8" s="1804" t="s">
        <v>233</v>
      </c>
      <c r="L8" s="1804"/>
      <c r="M8" s="1804" t="s">
        <v>234</v>
      </c>
      <c r="N8" s="1804"/>
      <c r="O8" s="1804"/>
      <c r="P8" s="1804" t="s">
        <v>235</v>
      </c>
      <c r="Q8" s="1804" t="s">
        <v>236</v>
      </c>
      <c r="R8" s="1804" t="s">
        <v>237</v>
      </c>
      <c r="S8" s="1814" t="s">
        <v>238</v>
      </c>
      <c r="T8" s="1804"/>
      <c r="U8" s="1815" t="s">
        <v>419</v>
      </c>
    </row>
    <row r="9" spans="1:21" s="594" customFormat="1" ht="44.25" customHeight="1">
      <c r="A9" s="1810"/>
      <c r="B9" s="1811"/>
      <c r="C9" s="1804"/>
      <c r="D9" s="1826"/>
      <c r="E9" s="595" t="s">
        <v>239</v>
      </c>
      <c r="F9" s="592" t="s">
        <v>240</v>
      </c>
      <c r="G9" s="592" t="s">
        <v>420</v>
      </c>
      <c r="H9" s="592" t="s">
        <v>241</v>
      </c>
      <c r="I9" s="592" t="s">
        <v>242</v>
      </c>
      <c r="J9" s="592" t="s">
        <v>243</v>
      </c>
      <c r="K9" s="592" t="s">
        <v>240</v>
      </c>
      <c r="L9" s="592" t="s">
        <v>244</v>
      </c>
      <c r="M9" s="592" t="s">
        <v>245</v>
      </c>
      <c r="N9" s="592" t="s">
        <v>246</v>
      </c>
      <c r="O9" s="592" t="s">
        <v>421</v>
      </c>
      <c r="P9" s="1804"/>
      <c r="Q9" s="1804"/>
      <c r="R9" s="1804"/>
      <c r="S9" s="1814"/>
      <c r="T9" s="1804"/>
      <c r="U9" s="1816"/>
    </row>
    <row r="10" spans="1:21" s="597" customFormat="1" ht="15.75" customHeight="1">
      <c r="A10" s="1817" t="s">
        <v>6</v>
      </c>
      <c r="B10" s="1818"/>
      <c r="C10" s="596">
        <v>1</v>
      </c>
      <c r="D10" s="596">
        <v>2</v>
      </c>
      <c r="E10" s="596">
        <v>3</v>
      </c>
      <c r="F10" s="596">
        <v>4</v>
      </c>
      <c r="G10" s="596">
        <v>5</v>
      </c>
      <c r="H10" s="596">
        <v>6</v>
      </c>
      <c r="I10" s="596">
        <v>7</v>
      </c>
      <c r="J10" s="596">
        <v>8</v>
      </c>
      <c r="K10" s="596">
        <v>9</v>
      </c>
      <c r="L10" s="596">
        <v>10</v>
      </c>
      <c r="M10" s="596">
        <v>11</v>
      </c>
      <c r="N10" s="596">
        <v>12</v>
      </c>
      <c r="O10" s="596">
        <v>13</v>
      </c>
      <c r="P10" s="596">
        <v>14</v>
      </c>
      <c r="Q10" s="596">
        <v>15</v>
      </c>
      <c r="R10" s="596">
        <v>16</v>
      </c>
      <c r="S10" s="596">
        <v>17</v>
      </c>
      <c r="T10" s="596">
        <v>18</v>
      </c>
      <c r="U10" s="1816"/>
    </row>
    <row r="11" spans="1:21" s="597" customFormat="1" ht="15.75" customHeight="1">
      <c r="A11" s="1819" t="s">
        <v>692</v>
      </c>
      <c r="B11" s="1820"/>
      <c r="C11" s="782">
        <f aca="true" t="shared" si="0" ref="C11:T11">SUM(C12:C13)</f>
        <v>118</v>
      </c>
      <c r="D11" s="782">
        <f t="shared" si="0"/>
        <v>112</v>
      </c>
      <c r="E11" s="782">
        <f t="shared" si="0"/>
        <v>0</v>
      </c>
      <c r="F11" s="782">
        <f t="shared" si="0"/>
        <v>8</v>
      </c>
      <c r="G11" s="782">
        <f t="shared" si="0"/>
        <v>46</v>
      </c>
      <c r="H11" s="782">
        <f t="shared" si="0"/>
        <v>0</v>
      </c>
      <c r="I11" s="782">
        <f t="shared" si="0"/>
        <v>0</v>
      </c>
      <c r="J11" s="782">
        <f t="shared" si="0"/>
        <v>9</v>
      </c>
      <c r="K11" s="782">
        <f t="shared" si="0"/>
        <v>2</v>
      </c>
      <c r="L11" s="782">
        <f t="shared" si="0"/>
        <v>17</v>
      </c>
      <c r="M11" s="782">
        <f t="shared" si="0"/>
        <v>0</v>
      </c>
      <c r="N11" s="782">
        <f t="shared" si="0"/>
        <v>0</v>
      </c>
      <c r="O11" s="782">
        <f t="shared" si="0"/>
        <v>11</v>
      </c>
      <c r="P11" s="782">
        <f t="shared" si="0"/>
        <v>1</v>
      </c>
      <c r="Q11" s="782">
        <f t="shared" si="0"/>
        <v>13</v>
      </c>
      <c r="R11" s="782">
        <f t="shared" si="0"/>
        <v>0</v>
      </c>
      <c r="S11" s="782">
        <f t="shared" si="0"/>
        <v>5</v>
      </c>
      <c r="T11" s="782">
        <f t="shared" si="0"/>
        <v>6</v>
      </c>
      <c r="U11" s="598">
        <f>D11-'[10]Báo cáo chất lượng CB Mẫu 14'!C14</f>
        <v>-10</v>
      </c>
    </row>
    <row r="12" spans="1:21" s="597" customFormat="1" ht="15.75" customHeight="1">
      <c r="A12" s="764" t="s">
        <v>0</v>
      </c>
      <c r="B12" s="765" t="s">
        <v>687</v>
      </c>
      <c r="C12" s="782">
        <f>+D12+T12</f>
        <v>25</v>
      </c>
      <c r="D12" s="782">
        <f>+E12+F12+G12+H12+I12+J12++K12+L12+M12+N12+O12+P12+Q12+R12+S12</f>
        <v>25</v>
      </c>
      <c r="E12" s="782">
        <v>0</v>
      </c>
      <c r="F12" s="782">
        <v>5</v>
      </c>
      <c r="G12" s="782">
        <v>5</v>
      </c>
      <c r="H12" s="782">
        <v>0</v>
      </c>
      <c r="I12" s="782">
        <v>0</v>
      </c>
      <c r="J12" s="782">
        <v>2</v>
      </c>
      <c r="K12" s="782">
        <v>1</v>
      </c>
      <c r="L12" s="782">
        <v>5</v>
      </c>
      <c r="M12" s="782">
        <v>0</v>
      </c>
      <c r="N12" s="782">
        <v>0</v>
      </c>
      <c r="O12" s="782">
        <v>2</v>
      </c>
      <c r="P12" s="782">
        <v>0</v>
      </c>
      <c r="Q12" s="782">
        <v>2</v>
      </c>
      <c r="R12" s="782">
        <v>0</v>
      </c>
      <c r="S12" s="782">
        <v>3</v>
      </c>
      <c r="T12" s="782">
        <v>0</v>
      </c>
      <c r="U12" s="598">
        <f>D12-'[10]Báo cáo chất lượng CB Mẫu 14'!C15</f>
        <v>0</v>
      </c>
    </row>
    <row r="13" spans="1:21" s="597" customFormat="1" ht="15.75" customHeight="1">
      <c r="A13" s="763" t="s">
        <v>1</v>
      </c>
      <c r="B13" s="765" t="s">
        <v>686</v>
      </c>
      <c r="C13" s="782">
        <f aca="true" t="shared" si="1" ref="C13:T13">SUM(C14:C22)</f>
        <v>93</v>
      </c>
      <c r="D13" s="782">
        <f t="shared" si="1"/>
        <v>87</v>
      </c>
      <c r="E13" s="782">
        <f t="shared" si="1"/>
        <v>0</v>
      </c>
      <c r="F13" s="782">
        <f t="shared" si="1"/>
        <v>3</v>
      </c>
      <c r="G13" s="782">
        <f t="shared" si="1"/>
        <v>41</v>
      </c>
      <c r="H13" s="782">
        <f t="shared" si="1"/>
        <v>0</v>
      </c>
      <c r="I13" s="782">
        <f t="shared" si="1"/>
        <v>0</v>
      </c>
      <c r="J13" s="782">
        <f t="shared" si="1"/>
        <v>7</v>
      </c>
      <c r="K13" s="782">
        <f t="shared" si="1"/>
        <v>1</v>
      </c>
      <c r="L13" s="782">
        <f t="shared" si="1"/>
        <v>12</v>
      </c>
      <c r="M13" s="782">
        <f t="shared" si="1"/>
        <v>0</v>
      </c>
      <c r="N13" s="782">
        <f t="shared" si="1"/>
        <v>0</v>
      </c>
      <c r="O13" s="782">
        <f t="shared" si="1"/>
        <v>9</v>
      </c>
      <c r="P13" s="782">
        <f t="shared" si="1"/>
        <v>1</v>
      </c>
      <c r="Q13" s="782">
        <f t="shared" si="1"/>
        <v>11</v>
      </c>
      <c r="R13" s="782">
        <f t="shared" si="1"/>
        <v>0</v>
      </c>
      <c r="S13" s="782">
        <f t="shared" si="1"/>
        <v>2</v>
      </c>
      <c r="T13" s="782">
        <f t="shared" si="1"/>
        <v>6</v>
      </c>
      <c r="U13" s="598">
        <f>D13-'[10]Báo cáo chất lượng CB Mẫu 14'!C16</f>
        <v>-10</v>
      </c>
    </row>
    <row r="14" spans="1:21" s="597" customFormat="1" ht="15.75" customHeight="1">
      <c r="A14" s="763" t="s">
        <v>52</v>
      </c>
      <c r="B14" s="766" t="s">
        <v>679</v>
      </c>
      <c r="C14" s="782">
        <f aca="true" t="shared" si="2" ref="C14:C22">+D14+T14</f>
        <v>15</v>
      </c>
      <c r="D14" s="782">
        <f aca="true" t="shared" si="3" ref="D14:D22">+E14+F14+G14+H14+I14+J14++K14+L14+M14+N14+O14+P14+Q14+R14+S14</f>
        <v>15</v>
      </c>
      <c r="E14" s="782">
        <v>0</v>
      </c>
      <c r="F14" s="782">
        <v>0</v>
      </c>
      <c r="G14" s="782">
        <v>7</v>
      </c>
      <c r="H14" s="782">
        <v>0</v>
      </c>
      <c r="I14" s="782">
        <v>0</v>
      </c>
      <c r="J14" s="782">
        <v>1</v>
      </c>
      <c r="K14" s="782">
        <v>0</v>
      </c>
      <c r="L14" s="782">
        <v>1</v>
      </c>
      <c r="M14" s="782">
        <v>0</v>
      </c>
      <c r="N14" s="782">
        <v>0</v>
      </c>
      <c r="O14" s="782">
        <v>2</v>
      </c>
      <c r="P14" s="782">
        <v>0</v>
      </c>
      <c r="Q14" s="782">
        <v>2</v>
      </c>
      <c r="R14" s="782">
        <v>0</v>
      </c>
      <c r="S14" s="782">
        <v>2</v>
      </c>
      <c r="T14" s="782">
        <v>0</v>
      </c>
      <c r="U14" s="598">
        <f>D14-'[10]Báo cáo chất lượng CB Mẫu 14'!C17</f>
        <v>7</v>
      </c>
    </row>
    <row r="15" spans="1:21" s="597" customFormat="1" ht="15.75" customHeight="1">
      <c r="A15" s="763" t="s">
        <v>53</v>
      </c>
      <c r="B15" s="766" t="s">
        <v>678</v>
      </c>
      <c r="C15" s="782">
        <f t="shared" si="2"/>
        <v>10</v>
      </c>
      <c r="D15" s="782">
        <f t="shared" si="3"/>
        <v>9</v>
      </c>
      <c r="E15" s="782">
        <v>0</v>
      </c>
      <c r="F15" s="782">
        <v>0</v>
      </c>
      <c r="G15" s="782">
        <v>5</v>
      </c>
      <c r="H15" s="782">
        <v>0</v>
      </c>
      <c r="I15" s="782">
        <v>0</v>
      </c>
      <c r="J15" s="782">
        <v>1</v>
      </c>
      <c r="K15" s="782">
        <v>0</v>
      </c>
      <c r="L15" s="782">
        <v>1</v>
      </c>
      <c r="M15" s="782">
        <v>0</v>
      </c>
      <c r="N15" s="782">
        <v>0</v>
      </c>
      <c r="O15" s="782">
        <v>1</v>
      </c>
      <c r="P15" s="782">
        <v>0</v>
      </c>
      <c r="Q15" s="782">
        <v>1</v>
      </c>
      <c r="R15" s="782">
        <v>0</v>
      </c>
      <c r="S15" s="782">
        <v>0</v>
      </c>
      <c r="T15" s="782">
        <v>1</v>
      </c>
      <c r="U15" s="598">
        <f>D15-'[10]Báo cáo chất lượng CB Mẫu 14'!C18</f>
        <v>2</v>
      </c>
    </row>
    <row r="16" spans="1:21" s="597" customFormat="1" ht="15.75" customHeight="1">
      <c r="A16" s="763" t="s">
        <v>58</v>
      </c>
      <c r="B16" s="766" t="s">
        <v>677</v>
      </c>
      <c r="C16" s="782">
        <f t="shared" si="2"/>
        <v>10</v>
      </c>
      <c r="D16" s="782">
        <f t="shared" si="3"/>
        <v>8</v>
      </c>
      <c r="E16" s="782"/>
      <c r="F16" s="782">
        <v>0</v>
      </c>
      <c r="G16" s="782">
        <v>4</v>
      </c>
      <c r="H16" s="782"/>
      <c r="I16" s="782"/>
      <c r="J16" s="782">
        <v>1</v>
      </c>
      <c r="K16" s="782"/>
      <c r="L16" s="782">
        <v>2</v>
      </c>
      <c r="M16" s="782"/>
      <c r="N16" s="782"/>
      <c r="O16" s="782"/>
      <c r="P16" s="782"/>
      <c r="Q16" s="782">
        <v>1</v>
      </c>
      <c r="R16" s="782"/>
      <c r="S16" s="782"/>
      <c r="T16" s="782">
        <v>2</v>
      </c>
      <c r="U16" s="598">
        <f>D16-'[10]Báo cáo chất lượng CB Mẫu 14'!C19</f>
        <v>-6</v>
      </c>
    </row>
    <row r="17" spans="1:21" s="597" customFormat="1" ht="15.75" customHeight="1">
      <c r="A17" s="763" t="s">
        <v>73</v>
      </c>
      <c r="B17" s="766" t="s">
        <v>676</v>
      </c>
      <c r="C17" s="782">
        <v>7</v>
      </c>
      <c r="D17" s="782">
        <v>6</v>
      </c>
      <c r="E17" s="782">
        <v>0</v>
      </c>
      <c r="F17" s="782"/>
      <c r="G17" s="782">
        <v>3</v>
      </c>
      <c r="H17" s="782">
        <v>0</v>
      </c>
      <c r="I17" s="782">
        <v>0</v>
      </c>
      <c r="J17" s="782">
        <v>1</v>
      </c>
      <c r="K17" s="782">
        <v>0</v>
      </c>
      <c r="L17" s="782">
        <v>0</v>
      </c>
      <c r="M17" s="782">
        <v>0</v>
      </c>
      <c r="N17" s="782">
        <v>0</v>
      </c>
      <c r="O17" s="782">
        <v>1</v>
      </c>
      <c r="P17" s="782">
        <v>0</v>
      </c>
      <c r="Q17" s="782">
        <v>1</v>
      </c>
      <c r="R17" s="782">
        <v>0</v>
      </c>
      <c r="S17" s="782">
        <v>0</v>
      </c>
      <c r="T17" s="782">
        <v>1</v>
      </c>
      <c r="U17" s="598">
        <f>D17-'[10]Báo cáo chất lượng CB Mẫu 14'!C20</f>
        <v>-1</v>
      </c>
    </row>
    <row r="18" spans="1:21" s="597" customFormat="1" ht="17.25" customHeight="1">
      <c r="A18" s="763" t="s">
        <v>74</v>
      </c>
      <c r="B18" s="766" t="s">
        <v>675</v>
      </c>
      <c r="C18" s="782">
        <f t="shared" si="2"/>
        <v>9</v>
      </c>
      <c r="D18" s="782">
        <f t="shared" si="3"/>
        <v>9</v>
      </c>
      <c r="E18" s="782">
        <v>0</v>
      </c>
      <c r="F18" s="782">
        <v>0</v>
      </c>
      <c r="G18" s="782">
        <v>5</v>
      </c>
      <c r="H18" s="782">
        <v>0</v>
      </c>
      <c r="I18" s="782">
        <v>0</v>
      </c>
      <c r="J18" s="782">
        <v>0</v>
      </c>
      <c r="K18" s="782">
        <v>0</v>
      </c>
      <c r="L18" s="782">
        <v>2</v>
      </c>
      <c r="M18" s="782">
        <v>0</v>
      </c>
      <c r="N18" s="782">
        <v>0</v>
      </c>
      <c r="O18" s="782">
        <v>0</v>
      </c>
      <c r="P18" s="782">
        <v>0</v>
      </c>
      <c r="Q18" s="782">
        <v>2</v>
      </c>
      <c r="R18" s="782">
        <v>0</v>
      </c>
      <c r="S18" s="782">
        <v>0</v>
      </c>
      <c r="T18" s="782">
        <v>0</v>
      </c>
      <c r="U18" s="598">
        <f>D18-'[10]Báo cáo chất lượng CB Mẫu 14'!C21</f>
        <v>1</v>
      </c>
    </row>
    <row r="19" spans="1:21" s="597" customFormat="1" ht="17.25" customHeight="1">
      <c r="A19" s="763" t="s">
        <v>75</v>
      </c>
      <c r="B19" s="766" t="s">
        <v>674</v>
      </c>
      <c r="C19" s="782">
        <v>10</v>
      </c>
      <c r="D19" s="782">
        <v>9</v>
      </c>
      <c r="E19" s="782">
        <v>0</v>
      </c>
      <c r="F19" s="782">
        <v>2</v>
      </c>
      <c r="G19" s="782">
        <v>4</v>
      </c>
      <c r="H19" s="782">
        <v>0</v>
      </c>
      <c r="I19" s="782">
        <v>0</v>
      </c>
      <c r="J19" s="782">
        <v>1</v>
      </c>
      <c r="K19" s="782">
        <v>0</v>
      </c>
      <c r="L19" s="782">
        <v>1</v>
      </c>
      <c r="M19" s="782">
        <v>0</v>
      </c>
      <c r="N19" s="782">
        <v>0</v>
      </c>
      <c r="O19" s="782">
        <v>0</v>
      </c>
      <c r="P19" s="782">
        <v>0</v>
      </c>
      <c r="Q19" s="782">
        <v>1</v>
      </c>
      <c r="R19" s="782">
        <v>0</v>
      </c>
      <c r="S19" s="782">
        <v>0</v>
      </c>
      <c r="T19" s="782">
        <v>1</v>
      </c>
      <c r="U19" s="598"/>
    </row>
    <row r="20" spans="1:21" s="597" customFormat="1" ht="17.25" customHeight="1">
      <c r="A20" s="763" t="s">
        <v>76</v>
      </c>
      <c r="B20" s="766" t="s">
        <v>673</v>
      </c>
      <c r="C20" s="782">
        <f t="shared" si="2"/>
        <v>11</v>
      </c>
      <c r="D20" s="782">
        <f t="shared" si="3"/>
        <v>11</v>
      </c>
      <c r="E20" s="782">
        <v>0</v>
      </c>
      <c r="F20" s="782">
        <v>1</v>
      </c>
      <c r="G20" s="782">
        <v>4</v>
      </c>
      <c r="H20" s="782">
        <v>0</v>
      </c>
      <c r="I20" s="782">
        <v>0</v>
      </c>
      <c r="J20" s="782">
        <v>1</v>
      </c>
      <c r="K20" s="782">
        <v>0</v>
      </c>
      <c r="L20" s="782">
        <v>1</v>
      </c>
      <c r="M20" s="782">
        <v>0</v>
      </c>
      <c r="N20" s="782">
        <v>0</v>
      </c>
      <c r="O20" s="782">
        <v>2</v>
      </c>
      <c r="P20" s="782">
        <v>1</v>
      </c>
      <c r="Q20" s="782">
        <v>1</v>
      </c>
      <c r="R20" s="782">
        <v>0</v>
      </c>
      <c r="S20" s="782">
        <v>0</v>
      </c>
      <c r="T20" s="782">
        <v>0</v>
      </c>
      <c r="U20" s="598"/>
    </row>
    <row r="21" spans="1:21" s="597" customFormat="1" ht="15.75" customHeight="1">
      <c r="A21" s="763" t="s">
        <v>77</v>
      </c>
      <c r="B21" s="766" t="s">
        <v>672</v>
      </c>
      <c r="C21" s="782">
        <f t="shared" si="2"/>
        <v>11</v>
      </c>
      <c r="D21" s="782">
        <f t="shared" si="3"/>
        <v>10</v>
      </c>
      <c r="E21" s="782">
        <v>0</v>
      </c>
      <c r="F21" s="782">
        <v>0</v>
      </c>
      <c r="G21" s="782">
        <v>5</v>
      </c>
      <c r="H21" s="782">
        <v>0</v>
      </c>
      <c r="I21" s="782">
        <v>0</v>
      </c>
      <c r="J21" s="782">
        <v>1</v>
      </c>
      <c r="K21" s="782">
        <v>0</v>
      </c>
      <c r="L21" s="782">
        <v>2</v>
      </c>
      <c r="M21" s="782">
        <v>0</v>
      </c>
      <c r="N21" s="782">
        <v>0</v>
      </c>
      <c r="O21" s="782">
        <v>1</v>
      </c>
      <c r="P21" s="782">
        <v>0</v>
      </c>
      <c r="Q21" s="782">
        <v>1</v>
      </c>
      <c r="R21" s="782">
        <v>0</v>
      </c>
      <c r="S21" s="782">
        <v>0</v>
      </c>
      <c r="T21" s="782">
        <v>1</v>
      </c>
      <c r="U21" s="598">
        <f>D21-'[10]Báo cáo chất lượng CB Mẫu 14'!C22</f>
        <v>0</v>
      </c>
    </row>
    <row r="22" spans="1:21" s="597" customFormat="1" ht="15.75" customHeight="1">
      <c r="A22" s="763" t="s">
        <v>78</v>
      </c>
      <c r="B22" s="766" t="s">
        <v>671</v>
      </c>
      <c r="C22" s="782">
        <f t="shared" si="2"/>
        <v>10</v>
      </c>
      <c r="D22" s="782">
        <f t="shared" si="3"/>
        <v>10</v>
      </c>
      <c r="E22" s="782">
        <v>0</v>
      </c>
      <c r="F22" s="782">
        <v>0</v>
      </c>
      <c r="G22" s="782">
        <v>4</v>
      </c>
      <c r="H22" s="782">
        <v>0</v>
      </c>
      <c r="I22" s="782">
        <v>0</v>
      </c>
      <c r="J22" s="782">
        <v>0</v>
      </c>
      <c r="K22" s="782">
        <v>1</v>
      </c>
      <c r="L22" s="782">
        <v>2</v>
      </c>
      <c r="M22" s="782">
        <v>0</v>
      </c>
      <c r="N22" s="782">
        <v>0</v>
      </c>
      <c r="O22" s="782">
        <v>2</v>
      </c>
      <c r="P22" s="782">
        <v>0</v>
      </c>
      <c r="Q22" s="782">
        <v>1</v>
      </c>
      <c r="R22" s="782">
        <v>0</v>
      </c>
      <c r="S22" s="782">
        <v>0</v>
      </c>
      <c r="T22" s="782">
        <v>0</v>
      </c>
      <c r="U22" s="598">
        <f>D22-'[10]Báo cáo chất lượng CB Mẫu 14'!C23</f>
        <v>3</v>
      </c>
    </row>
    <row r="23" ht="6" customHeight="1"/>
    <row r="24" spans="1:20" s="529" customFormat="1" ht="15.75" customHeight="1">
      <c r="A24" s="599"/>
      <c r="B24" s="1802"/>
      <c r="C24" s="1802"/>
      <c r="D24" s="1802"/>
      <c r="E24" s="1802"/>
      <c r="F24" s="546"/>
      <c r="G24" s="546"/>
      <c r="H24" s="546"/>
      <c r="I24" s="546"/>
      <c r="J24" s="546"/>
      <c r="K24" s="546" t="s">
        <v>247</v>
      </c>
      <c r="L24" s="547"/>
      <c r="M24" s="1803" t="str">
        <f>'Thong tin'!B8</f>
        <v>Trà Vinh, ngày 03 tháng 8 năm 2016</v>
      </c>
      <c r="N24" s="1803"/>
      <c r="O24" s="1803"/>
      <c r="P24" s="1803"/>
      <c r="Q24" s="1803"/>
      <c r="R24" s="1803"/>
      <c r="S24" s="1803"/>
      <c r="T24" s="1803"/>
    </row>
    <row r="25" spans="1:20" s="529" customFormat="1" ht="18.75" customHeight="1">
      <c r="A25" s="599"/>
      <c r="B25" s="1805" t="s">
        <v>248</v>
      </c>
      <c r="C25" s="1805"/>
      <c r="D25" s="1805"/>
      <c r="E25" s="600"/>
      <c r="F25" s="548"/>
      <c r="G25" s="548"/>
      <c r="H25" s="548"/>
      <c r="I25" s="548"/>
      <c r="J25" s="548"/>
      <c r="K25" s="548"/>
      <c r="L25" s="547"/>
      <c r="M25" s="1757" t="str">
        <f>'Thong tin'!B7</f>
        <v>PHÓ CỤC TRƯỞNG</v>
      </c>
      <c r="N25" s="1757"/>
      <c r="O25" s="1757"/>
      <c r="P25" s="1757"/>
      <c r="Q25" s="1757"/>
      <c r="R25" s="1757"/>
      <c r="S25" s="1757"/>
      <c r="T25" s="1757"/>
    </row>
    <row r="26" spans="1:20" s="529" customFormat="1" ht="18.75">
      <c r="A26" s="549"/>
      <c r="B26" s="1778"/>
      <c r="C26" s="1778"/>
      <c r="D26" s="1778"/>
      <c r="E26" s="551"/>
      <c r="F26" s="551"/>
      <c r="G26" s="551"/>
      <c r="H26" s="551"/>
      <c r="I26" s="551"/>
      <c r="J26" s="551"/>
      <c r="K26" s="551"/>
      <c r="L26" s="551"/>
      <c r="M26" s="1757"/>
      <c r="N26" s="1757"/>
      <c r="O26" s="1757"/>
      <c r="P26" s="1757"/>
      <c r="Q26" s="1757"/>
      <c r="R26" s="1757"/>
      <c r="S26" s="1757"/>
      <c r="T26" s="1757"/>
    </row>
    <row r="27" spans="1:20" s="529" customFormat="1" ht="18.75">
      <c r="A27" s="549"/>
      <c r="B27" s="551"/>
      <c r="C27" s="551"/>
      <c r="D27" s="551"/>
      <c r="E27" s="551"/>
      <c r="F27" s="551"/>
      <c r="G27" s="551"/>
      <c r="H27" s="551"/>
      <c r="I27" s="551"/>
      <c r="J27" s="551"/>
      <c r="K27" s="551"/>
      <c r="L27" s="551"/>
      <c r="M27" s="645"/>
      <c r="N27" s="645"/>
      <c r="O27" s="645"/>
      <c r="P27" s="645"/>
      <c r="Q27" s="643"/>
      <c r="R27" s="643"/>
      <c r="S27" s="643"/>
      <c r="T27" s="643"/>
    </row>
    <row r="28" spans="2:20" ht="13.5" customHeight="1" hidden="1">
      <c r="B28" s="551"/>
      <c r="C28" s="551"/>
      <c r="D28" s="551"/>
      <c r="E28" s="551"/>
      <c r="F28" s="551"/>
      <c r="G28" s="551"/>
      <c r="H28" s="551"/>
      <c r="I28" s="551"/>
      <c r="J28" s="551"/>
      <c r="K28" s="551"/>
      <c r="L28" s="551"/>
      <c r="M28" s="645"/>
      <c r="N28" s="645"/>
      <c r="O28" s="645"/>
      <c r="P28" s="645"/>
      <c r="Q28" s="645"/>
      <c r="R28" s="645"/>
      <c r="S28" s="645"/>
      <c r="T28" s="645"/>
    </row>
    <row r="29" spans="1:20" ht="18.75" hidden="1">
      <c r="A29" s="601" t="s">
        <v>250</v>
      </c>
      <c r="B29" s="551"/>
      <c r="C29" s="551"/>
      <c r="D29" s="551"/>
      <c r="E29" s="551"/>
      <c r="F29" s="551"/>
      <c r="G29" s="551"/>
      <c r="H29" s="551"/>
      <c r="I29" s="551"/>
      <c r="J29" s="551"/>
      <c r="K29" s="551"/>
      <c r="L29" s="551"/>
      <c r="M29" s="645"/>
      <c r="N29" s="645"/>
      <c r="O29" s="645"/>
      <c r="P29" s="645"/>
      <c r="Q29" s="645"/>
      <c r="R29" s="645"/>
      <c r="S29" s="645"/>
      <c r="T29" s="645"/>
    </row>
    <row r="30" spans="2:20" ht="18.75" hidden="1">
      <c r="B30" s="602" t="s">
        <v>251</v>
      </c>
      <c r="C30" s="551"/>
      <c r="D30" s="551"/>
      <c r="E30" s="551"/>
      <c r="F30" s="551"/>
      <c r="G30" s="551"/>
      <c r="H30" s="551"/>
      <c r="I30" s="551"/>
      <c r="J30" s="551"/>
      <c r="K30" s="551"/>
      <c r="L30" s="551"/>
      <c r="M30" s="645"/>
      <c r="N30" s="645"/>
      <c r="O30" s="645"/>
      <c r="P30" s="645"/>
      <c r="Q30" s="645"/>
      <c r="R30" s="645"/>
      <c r="S30" s="645"/>
      <c r="T30" s="645"/>
    </row>
    <row r="31" spans="2:20" ht="18.75" hidden="1">
      <c r="B31" s="602" t="s">
        <v>252</v>
      </c>
      <c r="C31" s="551"/>
      <c r="D31" s="551"/>
      <c r="E31" s="551"/>
      <c r="F31" s="551"/>
      <c r="G31" s="551"/>
      <c r="H31" s="551"/>
      <c r="I31" s="551"/>
      <c r="J31" s="551"/>
      <c r="K31" s="551"/>
      <c r="L31" s="551"/>
      <c r="M31" s="645"/>
      <c r="N31" s="645"/>
      <c r="O31" s="645"/>
      <c r="P31" s="645"/>
      <c r="Q31" s="645"/>
      <c r="R31" s="645"/>
      <c r="S31" s="645"/>
      <c r="T31" s="645"/>
    </row>
    <row r="32" spans="2:20" s="589" customFormat="1" ht="18.75">
      <c r="B32" s="1800"/>
      <c r="C32" s="1800"/>
      <c r="D32" s="1800"/>
      <c r="E32" s="602"/>
      <c r="F32" s="602"/>
      <c r="G32" s="602"/>
      <c r="H32" s="602"/>
      <c r="I32" s="602"/>
      <c r="J32" s="602"/>
      <c r="K32" s="602"/>
      <c r="L32" s="602"/>
      <c r="M32" s="650"/>
      <c r="N32" s="1801"/>
      <c r="O32" s="1801"/>
      <c r="P32" s="1801"/>
      <c r="Q32" s="1801"/>
      <c r="R32" s="1801"/>
      <c r="S32" s="1801"/>
      <c r="T32" s="650"/>
    </row>
    <row r="33" spans="2:20" ht="18.75">
      <c r="B33" s="551"/>
      <c r="C33" s="551"/>
      <c r="D33" s="551"/>
      <c r="E33" s="551"/>
      <c r="F33" s="551"/>
      <c r="G33" s="551"/>
      <c r="H33" s="551"/>
      <c r="I33" s="551"/>
      <c r="J33" s="551"/>
      <c r="K33" s="551"/>
      <c r="L33" s="551"/>
      <c r="M33" s="645"/>
      <c r="N33" s="645"/>
      <c r="O33" s="645"/>
      <c r="P33" s="645"/>
      <c r="Q33" s="645"/>
      <c r="R33" s="645"/>
      <c r="S33" s="645"/>
      <c r="T33" s="645"/>
    </row>
    <row r="34" spans="2:21" ht="18.75">
      <c r="B34" s="1739" t="str">
        <f>'Thong tin'!B5</f>
        <v>Nhan Quốc Hải</v>
      </c>
      <c r="C34" s="1739"/>
      <c r="D34" s="1739"/>
      <c r="E34" s="585"/>
      <c r="F34" s="585"/>
      <c r="G34" s="585"/>
      <c r="H34" s="585"/>
      <c r="I34" s="547"/>
      <c r="J34" s="547"/>
      <c r="K34" s="547"/>
      <c r="L34" s="547"/>
      <c r="M34" s="1680" t="str">
        <f>'Thong tin'!B6</f>
        <v>Trần Việt Hồng</v>
      </c>
      <c r="N34" s="1680"/>
      <c r="O34" s="1680"/>
      <c r="P34" s="1680"/>
      <c r="Q34" s="1680"/>
      <c r="R34" s="1680"/>
      <c r="S34" s="1680"/>
      <c r="T34" s="1680"/>
      <c r="U34" s="522"/>
    </row>
    <row r="35" spans="2:20" ht="18.75">
      <c r="B35" s="551"/>
      <c r="C35" s="551"/>
      <c r="D35" s="551"/>
      <c r="E35" s="551"/>
      <c r="F35" s="551"/>
      <c r="G35" s="551"/>
      <c r="H35" s="551"/>
      <c r="I35" s="551"/>
      <c r="J35" s="551"/>
      <c r="K35" s="551"/>
      <c r="L35" s="551"/>
      <c r="M35" s="551"/>
      <c r="N35" s="551"/>
      <c r="O35" s="551"/>
      <c r="P35" s="551"/>
      <c r="Q35" s="551"/>
      <c r="R35" s="551"/>
      <c r="S35" s="551"/>
      <c r="T35" s="551"/>
    </row>
    <row r="36" spans="2:20" ht="18.75">
      <c r="B36" s="551"/>
      <c r="C36" s="551"/>
      <c r="D36" s="551"/>
      <c r="E36" s="551"/>
      <c r="F36" s="551"/>
      <c r="G36" s="551"/>
      <c r="H36" s="551"/>
      <c r="I36" s="551"/>
      <c r="J36" s="551"/>
      <c r="K36" s="551"/>
      <c r="L36" s="551"/>
      <c r="M36" s="551"/>
      <c r="N36" s="551"/>
      <c r="O36" s="551"/>
      <c r="P36" s="551"/>
      <c r="Q36" s="551"/>
      <c r="R36" s="551"/>
      <c r="S36" s="551"/>
      <c r="T36" s="551"/>
    </row>
  </sheetData>
  <sheetProtection/>
  <mergeCells count="34">
    <mergeCell ref="D4:N4"/>
    <mergeCell ref="D3:N3"/>
    <mergeCell ref="T6:T9"/>
    <mergeCell ref="D7:D9"/>
    <mergeCell ref="E7:S7"/>
    <mergeCell ref="E8:G8"/>
    <mergeCell ref="H8:J8"/>
    <mergeCell ref="U8:U10"/>
    <mergeCell ref="A10:B10"/>
    <mergeCell ref="A11:B11"/>
    <mergeCell ref="D1:N2"/>
    <mergeCell ref="A2:C2"/>
    <mergeCell ref="P2:T2"/>
    <mergeCell ref="Q8:Q9"/>
    <mergeCell ref="R8:R9"/>
    <mergeCell ref="A1:B1"/>
    <mergeCell ref="A4:C4"/>
    <mergeCell ref="B34:D34"/>
    <mergeCell ref="M34:T34"/>
    <mergeCell ref="B25:D25"/>
    <mergeCell ref="M25:T25"/>
    <mergeCell ref="B26:D26"/>
    <mergeCell ref="A6:B9"/>
    <mergeCell ref="C6:C9"/>
    <mergeCell ref="D6:S6"/>
    <mergeCell ref="S8:S9"/>
    <mergeCell ref="M26:T26"/>
    <mergeCell ref="B32:D32"/>
    <mergeCell ref="N32:S32"/>
    <mergeCell ref="B24:E24"/>
    <mergeCell ref="M24:T24"/>
    <mergeCell ref="K8:L8"/>
    <mergeCell ref="M8:O8"/>
    <mergeCell ref="P8:P9"/>
  </mergeCells>
  <printOptions horizontalCentered="1"/>
  <pageMargins left="0.53" right="0.44" top="0.25" bottom="0" header="0.22" footer="0.3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indexed="11"/>
  </sheetPr>
  <dimension ref="A1:T35"/>
  <sheetViews>
    <sheetView showZeros="0" view="pageBreakPreview" zoomScale="85" zoomScaleSheetLayoutView="85" zoomScalePageLayoutView="0" workbookViewId="0" topLeftCell="A4">
      <selection activeCell="J26" sqref="J26"/>
    </sheetView>
  </sheetViews>
  <sheetFormatPr defaultColWidth="9.00390625" defaultRowHeight="15.75"/>
  <cols>
    <col min="1" max="1" width="3.75390625" style="564" customWidth="1"/>
    <col min="2" max="2" width="17.25390625" style="564" customWidth="1"/>
    <col min="3" max="3" width="9.625" style="564" customWidth="1"/>
    <col min="4" max="5" width="5.625" style="564" customWidth="1"/>
    <col min="6" max="7" width="6.25390625" style="564" customWidth="1"/>
    <col min="8" max="8" width="5.625" style="564" customWidth="1"/>
    <col min="9" max="9" width="6.00390625" style="564" customWidth="1"/>
    <col min="10" max="10" width="6.125" style="564" customWidth="1"/>
    <col min="11" max="12" width="5.625" style="564" customWidth="1"/>
    <col min="13" max="13" width="6.125" style="564" customWidth="1"/>
    <col min="14" max="15" width="6.25390625" style="564" customWidth="1"/>
    <col min="16" max="18" width="5.625" style="564" customWidth="1"/>
    <col min="19" max="19" width="5.875" style="564" customWidth="1"/>
    <col min="20" max="20" width="5.625" style="564" customWidth="1"/>
    <col min="21" max="16384" width="9.00390625" style="564" customWidth="1"/>
  </cols>
  <sheetData>
    <row r="1" spans="1:20" ht="16.5">
      <c r="A1" s="669" t="s">
        <v>253</v>
      </c>
      <c r="B1" s="464"/>
      <c r="C1" s="464"/>
      <c r="D1" s="462"/>
      <c r="E1" s="1852" t="s">
        <v>254</v>
      </c>
      <c r="F1" s="1852"/>
      <c r="G1" s="1852"/>
      <c r="H1" s="1852"/>
      <c r="I1" s="1852"/>
      <c r="J1" s="1852"/>
      <c r="K1" s="1852"/>
      <c r="L1" s="1852"/>
      <c r="M1" s="1852"/>
      <c r="N1" s="1852"/>
      <c r="O1" s="563"/>
      <c r="P1" s="1795" t="s">
        <v>651</v>
      </c>
      <c r="Q1" s="1853"/>
      <c r="R1" s="1853"/>
      <c r="S1" s="1853"/>
      <c r="T1" s="1853"/>
    </row>
    <row r="2" spans="1:20" ht="15.75" customHeight="1">
      <c r="A2" s="1776" t="s">
        <v>339</v>
      </c>
      <c r="B2" s="1776"/>
      <c r="C2" s="1776"/>
      <c r="D2" s="1776"/>
      <c r="E2" s="1854" t="s">
        <v>255</v>
      </c>
      <c r="F2" s="1854"/>
      <c r="G2" s="1854"/>
      <c r="H2" s="1854"/>
      <c r="I2" s="1854"/>
      <c r="J2" s="1854"/>
      <c r="K2" s="1854"/>
      <c r="L2" s="1854"/>
      <c r="M2" s="1854"/>
      <c r="N2" s="1854"/>
      <c r="O2" s="566"/>
      <c r="P2" s="1797" t="str">
        <f>'Thong tin'!B4</f>
        <v>CTHADS TRÀ VINH</v>
      </c>
      <c r="Q2" s="1797"/>
      <c r="R2" s="1797"/>
      <c r="S2" s="1797"/>
      <c r="T2" s="1797"/>
    </row>
    <row r="3" spans="1:20" ht="17.25">
      <c r="A3" s="1667" t="s">
        <v>340</v>
      </c>
      <c r="B3" s="1667"/>
      <c r="C3" s="1667"/>
      <c r="D3" s="1667"/>
      <c r="E3" s="1798" t="str">
        <f>'Thong tin'!B3</f>
        <v>10  tháng / năm 2016</v>
      </c>
      <c r="F3" s="1798"/>
      <c r="G3" s="1798"/>
      <c r="H3" s="1798"/>
      <c r="I3" s="1798"/>
      <c r="J3" s="1798"/>
      <c r="K3" s="1798"/>
      <c r="L3" s="1798"/>
      <c r="M3" s="1798"/>
      <c r="N3" s="1798"/>
      <c r="O3" s="566"/>
      <c r="P3" s="1851" t="s">
        <v>462</v>
      </c>
      <c r="Q3" s="1851"/>
      <c r="R3" s="1851"/>
      <c r="S3" s="1851"/>
      <c r="T3" s="1851"/>
    </row>
    <row r="4" spans="1:20" ht="18.75" customHeight="1">
      <c r="A4" s="463" t="s">
        <v>215</v>
      </c>
      <c r="B4" s="436"/>
      <c r="C4" s="436"/>
      <c r="D4" s="436"/>
      <c r="E4" s="672"/>
      <c r="F4" s="672"/>
      <c r="G4" s="672"/>
      <c r="H4" s="672"/>
      <c r="I4" s="672"/>
      <c r="J4" s="672"/>
      <c r="K4" s="672"/>
      <c r="L4" s="672"/>
      <c r="M4" s="672"/>
      <c r="N4" s="672"/>
      <c r="O4" s="568"/>
      <c r="P4" s="1797" t="s">
        <v>395</v>
      </c>
      <c r="Q4" s="1851"/>
      <c r="R4" s="1851"/>
      <c r="S4" s="1851"/>
      <c r="T4" s="1851"/>
    </row>
    <row r="5" spans="1:20" ht="29.25" customHeight="1">
      <c r="A5" s="1806" t="s">
        <v>72</v>
      </c>
      <c r="B5" s="1835"/>
      <c r="C5" s="1838" t="s">
        <v>2</v>
      </c>
      <c r="D5" s="1841" t="s">
        <v>256</v>
      </c>
      <c r="E5" s="1842"/>
      <c r="F5" s="1842"/>
      <c r="G5" s="1842"/>
      <c r="H5" s="1842"/>
      <c r="I5" s="1842"/>
      <c r="J5" s="1843"/>
      <c r="K5" s="1844" t="s">
        <v>257</v>
      </c>
      <c r="L5" s="1845"/>
      <c r="M5" s="1845"/>
      <c r="N5" s="1845"/>
      <c r="O5" s="1845"/>
      <c r="P5" s="1845"/>
      <c r="Q5" s="1845"/>
      <c r="R5" s="1845"/>
      <c r="S5" s="1845"/>
      <c r="T5" s="1846"/>
    </row>
    <row r="6" spans="1:20" ht="19.5" customHeight="1">
      <c r="A6" s="1808"/>
      <c r="B6" s="1836"/>
      <c r="C6" s="1839"/>
      <c r="D6" s="1842" t="s">
        <v>7</v>
      </c>
      <c r="E6" s="1842"/>
      <c r="F6" s="1842"/>
      <c r="G6" s="1842"/>
      <c r="H6" s="1842"/>
      <c r="I6" s="1842"/>
      <c r="J6" s="1843"/>
      <c r="K6" s="1847"/>
      <c r="L6" s="1848"/>
      <c r="M6" s="1848"/>
      <c r="N6" s="1848"/>
      <c r="O6" s="1848"/>
      <c r="P6" s="1848"/>
      <c r="Q6" s="1848"/>
      <c r="R6" s="1848"/>
      <c r="S6" s="1848"/>
      <c r="T6" s="1849"/>
    </row>
    <row r="7" spans="1:20" ht="33" customHeight="1">
      <c r="A7" s="1808"/>
      <c r="B7" s="1836"/>
      <c r="C7" s="1839"/>
      <c r="D7" s="1830" t="s">
        <v>258</v>
      </c>
      <c r="E7" s="1850"/>
      <c r="F7" s="1831" t="s">
        <v>259</v>
      </c>
      <c r="G7" s="1850"/>
      <c r="H7" s="1831" t="s">
        <v>260</v>
      </c>
      <c r="I7" s="1850"/>
      <c r="J7" s="1831" t="s">
        <v>261</v>
      </c>
      <c r="K7" s="1832" t="s">
        <v>262</v>
      </c>
      <c r="L7" s="1832"/>
      <c r="M7" s="1832"/>
      <c r="N7" s="1832" t="s">
        <v>263</v>
      </c>
      <c r="O7" s="1832"/>
      <c r="P7" s="1832"/>
      <c r="Q7" s="1831" t="s">
        <v>264</v>
      </c>
      <c r="R7" s="1831" t="s">
        <v>265</v>
      </c>
      <c r="S7" s="1831" t="s">
        <v>266</v>
      </c>
      <c r="T7" s="1831" t="s">
        <v>267</v>
      </c>
    </row>
    <row r="8" spans="1:20" ht="18.75" customHeight="1">
      <c r="A8" s="1808"/>
      <c r="B8" s="1836"/>
      <c r="C8" s="1839"/>
      <c r="D8" s="1830" t="s">
        <v>268</v>
      </c>
      <c r="E8" s="1831" t="s">
        <v>269</v>
      </c>
      <c r="F8" s="1831" t="s">
        <v>268</v>
      </c>
      <c r="G8" s="1831" t="s">
        <v>269</v>
      </c>
      <c r="H8" s="1831" t="s">
        <v>268</v>
      </c>
      <c r="I8" s="1831" t="s">
        <v>270</v>
      </c>
      <c r="J8" s="1831"/>
      <c r="K8" s="1832"/>
      <c r="L8" s="1832"/>
      <c r="M8" s="1832"/>
      <c r="N8" s="1832"/>
      <c r="O8" s="1832"/>
      <c r="P8" s="1832"/>
      <c r="Q8" s="1831"/>
      <c r="R8" s="1831"/>
      <c r="S8" s="1831"/>
      <c r="T8" s="1831"/>
    </row>
    <row r="9" spans="1:20" ht="23.25" customHeight="1">
      <c r="A9" s="1810"/>
      <c r="B9" s="1837"/>
      <c r="C9" s="1840"/>
      <c r="D9" s="1830"/>
      <c r="E9" s="1831"/>
      <c r="F9" s="1831"/>
      <c r="G9" s="1831"/>
      <c r="H9" s="1831"/>
      <c r="I9" s="1831"/>
      <c r="J9" s="1831"/>
      <c r="K9" s="603" t="s">
        <v>271</v>
      </c>
      <c r="L9" s="603" t="s">
        <v>246</v>
      </c>
      <c r="M9" s="603" t="s">
        <v>272</v>
      </c>
      <c r="N9" s="603" t="s">
        <v>271</v>
      </c>
      <c r="O9" s="603" t="s">
        <v>273</v>
      </c>
      <c r="P9" s="603" t="s">
        <v>274</v>
      </c>
      <c r="Q9" s="1831"/>
      <c r="R9" s="1831"/>
      <c r="S9" s="1831"/>
      <c r="T9" s="1831"/>
    </row>
    <row r="10" spans="1:20" s="570" customFormat="1" ht="17.25" customHeight="1">
      <c r="A10" s="1833" t="s">
        <v>6</v>
      </c>
      <c r="B10" s="1834"/>
      <c r="C10" s="604">
        <v>1</v>
      </c>
      <c r="D10" s="605">
        <v>2</v>
      </c>
      <c r="E10" s="605">
        <v>3</v>
      </c>
      <c r="F10" s="605">
        <v>4</v>
      </c>
      <c r="G10" s="605">
        <v>5</v>
      </c>
      <c r="H10" s="605">
        <v>6</v>
      </c>
      <c r="I10" s="605">
        <v>7</v>
      </c>
      <c r="J10" s="605">
        <v>8</v>
      </c>
      <c r="K10" s="605">
        <v>9</v>
      </c>
      <c r="L10" s="605">
        <v>10</v>
      </c>
      <c r="M10" s="605">
        <v>11</v>
      </c>
      <c r="N10" s="605">
        <v>12</v>
      </c>
      <c r="O10" s="605">
        <v>13</v>
      </c>
      <c r="P10" s="605">
        <v>14</v>
      </c>
      <c r="Q10" s="605">
        <v>15</v>
      </c>
      <c r="R10" s="605">
        <v>16</v>
      </c>
      <c r="S10" s="605">
        <v>17</v>
      </c>
      <c r="T10" s="605">
        <v>18</v>
      </c>
    </row>
    <row r="11" spans="1:20" s="570" customFormat="1" ht="19.5" customHeight="1">
      <c r="A11" s="1829" t="s">
        <v>691</v>
      </c>
      <c r="B11" s="1829"/>
      <c r="C11" s="767">
        <f aca="true" t="shared" si="0" ref="C11:T11">SUM(C12:C13)</f>
        <v>112</v>
      </c>
      <c r="D11" s="767">
        <f t="shared" si="0"/>
        <v>3</v>
      </c>
      <c r="E11" s="767">
        <f t="shared" si="0"/>
        <v>0</v>
      </c>
      <c r="F11" s="767">
        <f t="shared" si="0"/>
        <v>86</v>
      </c>
      <c r="G11" s="767">
        <f t="shared" si="0"/>
        <v>16</v>
      </c>
      <c r="H11" s="767">
        <f t="shared" si="0"/>
        <v>2</v>
      </c>
      <c r="I11" s="767">
        <f t="shared" si="0"/>
        <v>4</v>
      </c>
      <c r="J11" s="767">
        <f t="shared" si="0"/>
        <v>1</v>
      </c>
      <c r="K11" s="767">
        <f t="shared" si="0"/>
        <v>1</v>
      </c>
      <c r="L11" s="767">
        <f t="shared" si="0"/>
        <v>2</v>
      </c>
      <c r="M11" s="767">
        <f t="shared" si="0"/>
        <v>23</v>
      </c>
      <c r="N11" s="767">
        <f t="shared" si="0"/>
        <v>10</v>
      </c>
      <c r="O11" s="767">
        <f t="shared" si="0"/>
        <v>19</v>
      </c>
      <c r="P11" s="767">
        <f t="shared" si="0"/>
        <v>7</v>
      </c>
      <c r="Q11" s="767">
        <f t="shared" si="0"/>
        <v>54</v>
      </c>
      <c r="R11" s="767">
        <f t="shared" si="0"/>
        <v>9</v>
      </c>
      <c r="S11" s="767">
        <f t="shared" si="0"/>
        <v>19</v>
      </c>
      <c r="T11" s="767">
        <f t="shared" si="0"/>
        <v>30</v>
      </c>
    </row>
    <row r="12" spans="1:20" s="570" customFormat="1" ht="17.25" customHeight="1">
      <c r="A12" s="768" t="s">
        <v>0</v>
      </c>
      <c r="B12" s="769" t="s">
        <v>687</v>
      </c>
      <c r="C12" s="767">
        <f>+D12+E12+F12+G12+H12+I12+J12</f>
        <v>25</v>
      </c>
      <c r="D12" s="767">
        <v>2</v>
      </c>
      <c r="E12" s="767">
        <v>0</v>
      </c>
      <c r="F12" s="767">
        <v>16</v>
      </c>
      <c r="G12" s="767">
        <v>4</v>
      </c>
      <c r="H12" s="767">
        <v>1</v>
      </c>
      <c r="I12" s="1101">
        <v>2</v>
      </c>
      <c r="J12" s="1101">
        <v>0</v>
      </c>
      <c r="K12" s="1101">
        <v>1</v>
      </c>
      <c r="L12" s="1101">
        <v>1</v>
      </c>
      <c r="M12" s="767">
        <v>6</v>
      </c>
      <c r="N12" s="767">
        <v>5</v>
      </c>
      <c r="O12" s="767">
        <v>4</v>
      </c>
      <c r="P12" s="767">
        <v>0</v>
      </c>
      <c r="Q12" s="767">
        <v>10</v>
      </c>
      <c r="R12" s="770">
        <v>2</v>
      </c>
      <c r="S12" s="770">
        <v>6</v>
      </c>
      <c r="T12" s="770">
        <v>7</v>
      </c>
    </row>
    <row r="13" spans="1:20" s="570" customFormat="1" ht="17.25" customHeight="1">
      <c r="A13" s="771" t="s">
        <v>1</v>
      </c>
      <c r="B13" s="769" t="s">
        <v>686</v>
      </c>
      <c r="C13" s="770">
        <f aca="true" t="shared" si="1" ref="C13:T13">SUM(C14:C22)</f>
        <v>87</v>
      </c>
      <c r="D13" s="770">
        <f t="shared" si="1"/>
        <v>1</v>
      </c>
      <c r="E13" s="770">
        <f t="shared" si="1"/>
        <v>0</v>
      </c>
      <c r="F13" s="770">
        <f t="shared" si="1"/>
        <v>70</v>
      </c>
      <c r="G13" s="770">
        <f t="shared" si="1"/>
        <v>12</v>
      </c>
      <c r="H13" s="770">
        <f t="shared" si="1"/>
        <v>1</v>
      </c>
      <c r="I13" s="770">
        <f t="shared" si="1"/>
        <v>2</v>
      </c>
      <c r="J13" s="770">
        <f t="shared" si="1"/>
        <v>1</v>
      </c>
      <c r="K13" s="770">
        <f t="shared" si="1"/>
        <v>0</v>
      </c>
      <c r="L13" s="770">
        <f t="shared" si="1"/>
        <v>1</v>
      </c>
      <c r="M13" s="770">
        <f t="shared" si="1"/>
        <v>17</v>
      </c>
      <c r="N13" s="770">
        <f t="shared" si="1"/>
        <v>5</v>
      </c>
      <c r="O13" s="770">
        <f t="shared" si="1"/>
        <v>15</v>
      </c>
      <c r="P13" s="770">
        <f t="shared" si="1"/>
        <v>7</v>
      </c>
      <c r="Q13" s="770">
        <f t="shared" si="1"/>
        <v>44</v>
      </c>
      <c r="R13" s="770">
        <f t="shared" si="1"/>
        <v>7</v>
      </c>
      <c r="S13" s="770">
        <f t="shared" si="1"/>
        <v>13</v>
      </c>
      <c r="T13" s="770">
        <f t="shared" si="1"/>
        <v>23</v>
      </c>
    </row>
    <row r="14" spans="1:20" s="570" customFormat="1" ht="17.25" customHeight="1">
      <c r="A14" s="771" t="s">
        <v>52</v>
      </c>
      <c r="B14" s="752" t="s">
        <v>679</v>
      </c>
      <c r="C14" s="767">
        <f aca="true" t="shared" si="2" ref="C14:C22">+D14+E14+F14+G14+H14+I14+J14</f>
        <v>15</v>
      </c>
      <c r="D14" s="767">
        <v>0</v>
      </c>
      <c r="E14" s="767">
        <v>0</v>
      </c>
      <c r="F14" s="767">
        <v>11</v>
      </c>
      <c r="G14" s="767">
        <v>3</v>
      </c>
      <c r="H14" s="767">
        <v>0</v>
      </c>
      <c r="I14" s="1101">
        <v>0</v>
      </c>
      <c r="J14" s="1101">
        <v>1</v>
      </c>
      <c r="K14" s="1101">
        <v>0</v>
      </c>
      <c r="L14" s="1101">
        <v>0</v>
      </c>
      <c r="M14" s="767">
        <v>2</v>
      </c>
      <c r="N14" s="767">
        <v>0</v>
      </c>
      <c r="O14" s="767">
        <v>2</v>
      </c>
      <c r="P14" s="767">
        <v>0</v>
      </c>
      <c r="Q14" s="767">
        <v>7</v>
      </c>
      <c r="R14" s="770">
        <v>1</v>
      </c>
      <c r="S14" s="770">
        <v>1</v>
      </c>
      <c r="T14" s="770">
        <v>6</v>
      </c>
    </row>
    <row r="15" spans="1:20" s="570" customFormat="1" ht="17.25" customHeight="1">
      <c r="A15" s="771" t="s">
        <v>53</v>
      </c>
      <c r="B15" s="752" t="s">
        <v>678</v>
      </c>
      <c r="C15" s="767">
        <f t="shared" si="2"/>
        <v>9</v>
      </c>
      <c r="D15" s="767">
        <v>0</v>
      </c>
      <c r="E15" s="767">
        <v>0</v>
      </c>
      <c r="F15" s="767">
        <v>8</v>
      </c>
      <c r="G15" s="767">
        <v>1</v>
      </c>
      <c r="H15" s="767">
        <v>0</v>
      </c>
      <c r="I15" s="767">
        <v>0</v>
      </c>
      <c r="J15" s="767">
        <v>0</v>
      </c>
      <c r="K15" s="767">
        <v>0</v>
      </c>
      <c r="L15" s="767">
        <v>0</v>
      </c>
      <c r="M15" s="767">
        <v>2</v>
      </c>
      <c r="N15" s="767">
        <v>1</v>
      </c>
      <c r="O15" s="767">
        <v>2</v>
      </c>
      <c r="P15" s="767">
        <v>0</v>
      </c>
      <c r="Q15" s="767">
        <v>5</v>
      </c>
      <c r="R15" s="770">
        <v>1</v>
      </c>
      <c r="S15" s="770">
        <v>1</v>
      </c>
      <c r="T15" s="770">
        <v>2</v>
      </c>
    </row>
    <row r="16" spans="1:20" s="570" customFormat="1" ht="17.25" customHeight="1">
      <c r="A16" s="771" t="s">
        <v>58</v>
      </c>
      <c r="B16" s="752" t="s">
        <v>677</v>
      </c>
      <c r="C16" s="767">
        <f t="shared" si="2"/>
        <v>8</v>
      </c>
      <c r="D16" s="767"/>
      <c r="E16" s="767"/>
      <c r="F16" s="767">
        <v>7</v>
      </c>
      <c r="G16" s="767">
        <v>0</v>
      </c>
      <c r="H16" s="767">
        <v>0</v>
      </c>
      <c r="I16" s="767">
        <v>1</v>
      </c>
      <c r="J16" s="767"/>
      <c r="K16" s="767"/>
      <c r="L16" s="767">
        <v>1</v>
      </c>
      <c r="M16" s="767">
        <v>3</v>
      </c>
      <c r="N16" s="767">
        <v>0</v>
      </c>
      <c r="O16" s="767">
        <v>2</v>
      </c>
      <c r="P16" s="767">
        <v>4</v>
      </c>
      <c r="Q16" s="767">
        <v>4</v>
      </c>
      <c r="R16" s="770">
        <v>1</v>
      </c>
      <c r="S16" s="770">
        <v>2</v>
      </c>
      <c r="T16" s="770">
        <v>1</v>
      </c>
    </row>
    <row r="17" spans="1:20" s="570" customFormat="1" ht="17.25" customHeight="1">
      <c r="A17" s="771" t="s">
        <v>73</v>
      </c>
      <c r="B17" s="752" t="s">
        <v>676</v>
      </c>
      <c r="C17" s="767">
        <v>6</v>
      </c>
      <c r="D17" s="767">
        <v>0</v>
      </c>
      <c r="E17" s="767">
        <v>0</v>
      </c>
      <c r="F17" s="767">
        <v>5</v>
      </c>
      <c r="G17" s="767">
        <v>1</v>
      </c>
      <c r="H17" s="767">
        <v>0</v>
      </c>
      <c r="I17" s="767">
        <v>0</v>
      </c>
      <c r="J17" s="767">
        <v>0</v>
      </c>
      <c r="K17" s="767">
        <v>0</v>
      </c>
      <c r="L17" s="767">
        <v>0</v>
      </c>
      <c r="M17" s="767">
        <v>1</v>
      </c>
      <c r="N17" s="767">
        <v>0</v>
      </c>
      <c r="O17" s="767">
        <v>2</v>
      </c>
      <c r="P17" s="767">
        <v>3</v>
      </c>
      <c r="Q17" s="767">
        <v>3</v>
      </c>
      <c r="R17" s="770">
        <v>1</v>
      </c>
      <c r="S17" s="770">
        <v>0</v>
      </c>
      <c r="T17" s="770">
        <v>2</v>
      </c>
    </row>
    <row r="18" spans="1:20" s="570" customFormat="1" ht="17.25" customHeight="1">
      <c r="A18" s="771" t="s">
        <v>74</v>
      </c>
      <c r="B18" s="752" t="s">
        <v>675</v>
      </c>
      <c r="C18" s="767">
        <f t="shared" si="2"/>
        <v>9</v>
      </c>
      <c r="D18" s="767">
        <v>1</v>
      </c>
      <c r="E18" s="767">
        <v>0</v>
      </c>
      <c r="F18" s="767">
        <v>6</v>
      </c>
      <c r="G18" s="767">
        <v>2</v>
      </c>
      <c r="H18" s="767">
        <v>0</v>
      </c>
      <c r="I18" s="767">
        <v>0</v>
      </c>
      <c r="J18" s="767">
        <v>0</v>
      </c>
      <c r="K18" s="767">
        <v>0</v>
      </c>
      <c r="L18" s="767">
        <v>0</v>
      </c>
      <c r="M18" s="767">
        <v>3</v>
      </c>
      <c r="N18" s="767">
        <v>1</v>
      </c>
      <c r="O18" s="767">
        <v>1</v>
      </c>
      <c r="P18" s="767">
        <v>0</v>
      </c>
      <c r="Q18" s="767">
        <v>5</v>
      </c>
      <c r="R18" s="770">
        <v>0</v>
      </c>
      <c r="S18" s="770">
        <v>2</v>
      </c>
      <c r="T18" s="770">
        <v>2</v>
      </c>
    </row>
    <row r="19" spans="1:20" s="570" customFormat="1" ht="17.25" customHeight="1">
      <c r="A19" s="771" t="s">
        <v>75</v>
      </c>
      <c r="B19" s="752" t="s">
        <v>674</v>
      </c>
      <c r="C19" s="767">
        <v>9</v>
      </c>
      <c r="D19" s="767">
        <v>0</v>
      </c>
      <c r="E19" s="767">
        <v>0</v>
      </c>
      <c r="F19" s="767">
        <v>8</v>
      </c>
      <c r="G19" s="767">
        <v>1</v>
      </c>
      <c r="H19" s="767">
        <v>0</v>
      </c>
      <c r="I19" s="767">
        <v>0</v>
      </c>
      <c r="J19" s="767">
        <v>0</v>
      </c>
      <c r="K19" s="767">
        <v>0</v>
      </c>
      <c r="L19" s="767">
        <v>0</v>
      </c>
      <c r="M19" s="767">
        <v>1</v>
      </c>
      <c r="N19" s="767">
        <v>0</v>
      </c>
      <c r="O19" s="767">
        <v>1</v>
      </c>
      <c r="P19" s="767">
        <v>0</v>
      </c>
      <c r="Q19" s="767">
        <v>6</v>
      </c>
      <c r="R19" s="770">
        <v>1</v>
      </c>
      <c r="S19" s="770">
        <v>1</v>
      </c>
      <c r="T19" s="770">
        <v>1</v>
      </c>
    </row>
    <row r="20" spans="1:20" s="570" customFormat="1" ht="17.25" customHeight="1">
      <c r="A20" s="771" t="s">
        <v>76</v>
      </c>
      <c r="B20" s="752" t="s">
        <v>673</v>
      </c>
      <c r="C20" s="767">
        <f t="shared" si="2"/>
        <v>11</v>
      </c>
      <c r="D20" s="767">
        <v>0</v>
      </c>
      <c r="E20" s="767">
        <v>0</v>
      </c>
      <c r="F20" s="767">
        <v>8</v>
      </c>
      <c r="G20" s="767">
        <v>3</v>
      </c>
      <c r="H20" s="767">
        <v>0</v>
      </c>
      <c r="I20" s="767">
        <v>0</v>
      </c>
      <c r="J20" s="767">
        <v>0</v>
      </c>
      <c r="K20" s="767">
        <v>0</v>
      </c>
      <c r="L20" s="767">
        <v>0</v>
      </c>
      <c r="M20" s="767">
        <v>2</v>
      </c>
      <c r="N20" s="767">
        <v>1</v>
      </c>
      <c r="O20" s="767">
        <v>3</v>
      </c>
      <c r="P20" s="767">
        <v>0</v>
      </c>
      <c r="Q20" s="767">
        <v>5</v>
      </c>
      <c r="R20" s="770">
        <v>1</v>
      </c>
      <c r="S20" s="770">
        <v>1</v>
      </c>
      <c r="T20" s="770">
        <v>4</v>
      </c>
    </row>
    <row r="21" spans="1:20" s="570" customFormat="1" ht="17.25" customHeight="1">
      <c r="A21" s="771" t="s">
        <v>77</v>
      </c>
      <c r="B21" s="752" t="s">
        <v>672</v>
      </c>
      <c r="C21" s="767">
        <f t="shared" si="2"/>
        <v>10</v>
      </c>
      <c r="D21" s="767">
        <v>0</v>
      </c>
      <c r="E21" s="767">
        <v>0</v>
      </c>
      <c r="F21" s="767">
        <v>9</v>
      </c>
      <c r="G21" s="767">
        <v>1</v>
      </c>
      <c r="H21" s="767">
        <v>0</v>
      </c>
      <c r="I21" s="1101">
        <v>0</v>
      </c>
      <c r="J21" s="1101">
        <v>0</v>
      </c>
      <c r="K21" s="1101">
        <v>0</v>
      </c>
      <c r="L21" s="1101">
        <v>0</v>
      </c>
      <c r="M21" s="767">
        <v>1</v>
      </c>
      <c r="N21" s="767">
        <v>0</v>
      </c>
      <c r="O21" s="767">
        <v>1</v>
      </c>
      <c r="P21" s="767">
        <v>0</v>
      </c>
      <c r="Q21" s="767">
        <v>5</v>
      </c>
      <c r="R21" s="770">
        <v>1</v>
      </c>
      <c r="S21" s="770">
        <v>2</v>
      </c>
      <c r="T21" s="770">
        <v>2</v>
      </c>
    </row>
    <row r="22" spans="1:20" s="570" customFormat="1" ht="17.25" customHeight="1">
      <c r="A22" s="771" t="s">
        <v>78</v>
      </c>
      <c r="B22" s="752" t="s">
        <v>671</v>
      </c>
      <c r="C22" s="767">
        <f t="shared" si="2"/>
        <v>10</v>
      </c>
      <c r="D22" s="767">
        <v>0</v>
      </c>
      <c r="E22" s="767">
        <v>0</v>
      </c>
      <c r="F22" s="767">
        <v>8</v>
      </c>
      <c r="G22" s="767">
        <v>0</v>
      </c>
      <c r="H22" s="767">
        <v>1</v>
      </c>
      <c r="I22" s="1101">
        <v>1</v>
      </c>
      <c r="J22" s="1101">
        <v>0</v>
      </c>
      <c r="K22" s="1101">
        <v>0</v>
      </c>
      <c r="L22" s="1101">
        <v>0</v>
      </c>
      <c r="M22" s="767">
        <v>2</v>
      </c>
      <c r="N22" s="767">
        <v>2</v>
      </c>
      <c r="O22" s="767">
        <v>1</v>
      </c>
      <c r="P22" s="767">
        <v>0</v>
      </c>
      <c r="Q22" s="767">
        <v>4</v>
      </c>
      <c r="R22" s="770">
        <v>0</v>
      </c>
      <c r="S22" s="770">
        <v>3</v>
      </c>
      <c r="T22" s="770">
        <v>3</v>
      </c>
    </row>
    <row r="23" spans="1:17" ht="6.75" customHeight="1">
      <c r="A23" s="583"/>
      <c r="B23" s="583"/>
      <c r="C23" s="583"/>
      <c r="D23" s="583"/>
      <c r="E23" s="583"/>
      <c r="F23" s="583"/>
      <c r="G23" s="583"/>
      <c r="H23" s="583"/>
      <c r="I23" s="583"/>
      <c r="J23" s="583"/>
      <c r="K23" s="583"/>
      <c r="L23" s="583"/>
      <c r="M23" s="583"/>
      <c r="N23" s="583"/>
      <c r="O23" s="583"/>
      <c r="P23" s="583"/>
      <c r="Q23" s="583"/>
    </row>
    <row r="24" spans="1:20" ht="15.75" customHeight="1">
      <c r="A24" s="576"/>
      <c r="B24" s="1763"/>
      <c r="C24" s="1763"/>
      <c r="D24" s="1763"/>
      <c r="E24" s="1763"/>
      <c r="F24" s="1763"/>
      <c r="G24" s="606"/>
      <c r="H24" s="606"/>
      <c r="I24" s="606"/>
      <c r="J24" s="606"/>
      <c r="K24" s="606"/>
      <c r="L24" s="643"/>
      <c r="M24" s="1803" t="str">
        <f>'Thong tin'!B8</f>
        <v>Trà Vinh, ngày 03 tháng 8 năm 2016</v>
      </c>
      <c r="N24" s="1803"/>
      <c r="O24" s="1803"/>
      <c r="P24" s="1803"/>
      <c r="Q24" s="1803"/>
      <c r="R24" s="1803"/>
      <c r="S24" s="1803"/>
      <c r="T24" s="1803"/>
    </row>
    <row r="25" spans="1:20" ht="18.75" customHeight="1">
      <c r="A25" s="576"/>
      <c r="B25" s="1765" t="s">
        <v>248</v>
      </c>
      <c r="C25" s="1765"/>
      <c r="D25" s="1765"/>
      <c r="E25" s="1765"/>
      <c r="F25" s="580"/>
      <c r="G25" s="580"/>
      <c r="H25" s="580"/>
      <c r="I25" s="580"/>
      <c r="J25" s="580"/>
      <c r="K25" s="580"/>
      <c r="L25" s="643"/>
      <c r="M25" s="1757" t="str">
        <f>'Thong tin'!B7</f>
        <v>PHÓ CỤC TRƯỞNG</v>
      </c>
      <c r="N25" s="1757"/>
      <c r="O25" s="1757"/>
      <c r="P25" s="1757"/>
      <c r="Q25" s="1757"/>
      <c r="R25" s="1757"/>
      <c r="S25" s="1757"/>
      <c r="T25" s="1757"/>
    </row>
    <row r="26" spans="1:20" ht="18.75">
      <c r="A26" s="583"/>
      <c r="B26" s="1756"/>
      <c r="C26" s="1756"/>
      <c r="D26" s="1756"/>
      <c r="E26" s="1756"/>
      <c r="F26" s="645"/>
      <c r="G26" s="645"/>
      <c r="H26" s="645"/>
      <c r="I26" s="645"/>
      <c r="J26" s="645"/>
      <c r="K26" s="645"/>
      <c r="L26" s="645"/>
      <c r="M26" s="1757"/>
      <c r="N26" s="1757"/>
      <c r="O26" s="1757"/>
      <c r="P26" s="1757"/>
      <c r="Q26" s="1757"/>
      <c r="R26" s="1757"/>
      <c r="S26" s="1757"/>
      <c r="T26" s="1757"/>
    </row>
    <row r="27" spans="1:20" ht="18.75">
      <c r="A27" s="583"/>
      <c r="B27" s="645"/>
      <c r="C27" s="645"/>
      <c r="D27" s="645"/>
      <c r="E27" s="645"/>
      <c r="F27" s="645"/>
      <c r="G27" s="645"/>
      <c r="H27" s="645"/>
      <c r="I27" s="645"/>
      <c r="J27" s="645"/>
      <c r="K27" s="645"/>
      <c r="L27" s="645"/>
      <c r="M27" s="645"/>
      <c r="N27" s="645"/>
      <c r="O27" s="645"/>
      <c r="P27" s="645"/>
      <c r="Q27" s="645"/>
      <c r="R27" s="643"/>
      <c r="S27" s="643"/>
      <c r="T27" s="643"/>
    </row>
    <row r="28" spans="2:20" ht="18">
      <c r="B28" s="1828"/>
      <c r="C28" s="1828"/>
      <c r="D28" s="1828"/>
      <c r="E28" s="1828"/>
      <c r="F28" s="1828"/>
      <c r="G28" s="652"/>
      <c r="H28" s="652"/>
      <c r="I28" s="652"/>
      <c r="J28" s="652"/>
      <c r="K28" s="652"/>
      <c r="L28" s="652"/>
      <c r="M28" s="652"/>
      <c r="N28" s="1828"/>
      <c r="O28" s="1828"/>
      <c r="P28" s="1828"/>
      <c r="Q28" s="1828"/>
      <c r="R28" s="1828"/>
      <c r="S28" s="1828"/>
      <c r="T28" s="643"/>
    </row>
    <row r="29" spans="2:20" ht="18">
      <c r="B29" s="643"/>
      <c r="C29" s="643"/>
      <c r="D29" s="643"/>
      <c r="E29" s="643"/>
      <c r="F29" s="643"/>
      <c r="G29" s="643"/>
      <c r="H29" s="643"/>
      <c r="I29" s="643"/>
      <c r="J29" s="643"/>
      <c r="K29" s="643"/>
      <c r="L29" s="643"/>
      <c r="M29" s="643"/>
      <c r="N29" s="643"/>
      <c r="O29" s="643"/>
      <c r="P29" s="643"/>
      <c r="Q29" s="643"/>
      <c r="R29" s="643"/>
      <c r="S29" s="643"/>
      <c r="T29" s="643"/>
    </row>
    <row r="30" spans="2:20" ht="18.75">
      <c r="B30" s="1680" t="str">
        <f>'Thong tin'!B5</f>
        <v>Nhan Quốc Hải</v>
      </c>
      <c r="C30" s="1680"/>
      <c r="D30" s="1680"/>
      <c r="E30" s="1680"/>
      <c r="F30" s="653"/>
      <c r="G30" s="653"/>
      <c r="H30" s="653"/>
      <c r="I30" s="643"/>
      <c r="J30" s="643"/>
      <c r="K30" s="643"/>
      <c r="L30" s="643"/>
      <c r="M30" s="1680" t="str">
        <f>'Thong tin'!B6</f>
        <v>Trần Việt Hồng</v>
      </c>
      <c r="N30" s="1680"/>
      <c r="O30" s="1680"/>
      <c r="P30" s="1680"/>
      <c r="Q30" s="1680"/>
      <c r="R30" s="1680"/>
      <c r="S30" s="1680"/>
      <c r="T30" s="1680"/>
    </row>
    <row r="31" spans="2:20" ht="18.75">
      <c r="B31" s="503"/>
      <c r="C31" s="503"/>
      <c r="D31" s="503"/>
      <c r="E31" s="503"/>
      <c r="F31" s="585"/>
      <c r="G31" s="585"/>
      <c r="H31" s="585"/>
      <c r="I31" s="547"/>
      <c r="J31" s="547"/>
      <c r="K31" s="547"/>
      <c r="L31" s="547"/>
      <c r="M31" s="501"/>
      <c r="N31" s="501"/>
      <c r="O31" s="501"/>
      <c r="P31" s="501"/>
      <c r="Q31" s="501"/>
      <c r="R31" s="501"/>
      <c r="S31" s="501"/>
      <c r="T31" s="501"/>
    </row>
    <row r="32" spans="2:20" ht="18.75">
      <c r="B32" s="503"/>
      <c r="C32" s="503"/>
      <c r="D32" s="503"/>
      <c r="E32" s="503"/>
      <c r="F32" s="585"/>
      <c r="G32" s="585"/>
      <c r="H32" s="585"/>
      <c r="I32" s="547"/>
      <c r="J32" s="547"/>
      <c r="K32" s="547"/>
      <c r="L32" s="547"/>
      <c r="M32" s="501"/>
      <c r="N32" s="501"/>
      <c r="O32" s="501"/>
      <c r="P32" s="501"/>
      <c r="Q32" s="501"/>
      <c r="R32" s="501"/>
      <c r="S32" s="501"/>
      <c r="T32" s="501"/>
    </row>
    <row r="33" s="608" customFormat="1" ht="15" hidden="1">
      <c r="A33" s="607" t="s">
        <v>224</v>
      </c>
    </row>
    <row r="34" spans="2:8" s="609" customFormat="1" ht="15" hidden="1">
      <c r="B34" s="610" t="s">
        <v>276</v>
      </c>
      <c r="C34" s="610"/>
      <c r="D34" s="610"/>
      <c r="E34" s="610"/>
      <c r="F34" s="610"/>
      <c r="G34" s="610"/>
      <c r="H34" s="610"/>
    </row>
    <row r="35" spans="2:8" s="611" customFormat="1" ht="15" hidden="1">
      <c r="B35" s="610" t="s">
        <v>277</v>
      </c>
      <c r="C35" s="555"/>
      <c r="D35" s="555"/>
      <c r="E35" s="555"/>
      <c r="F35" s="555"/>
      <c r="G35" s="555"/>
      <c r="H35" s="555"/>
    </row>
    <row r="36" ht="12.75" hidden="1"/>
    <row r="37" ht="12.75" hidden="1"/>
    <row r="38" ht="12.75" hidden="1"/>
    <row r="39" ht="12.75" hidden="1"/>
    <row r="40" ht="12.75" hidden="1"/>
  </sheetData>
  <sheetProtection/>
  <mergeCells count="42">
    <mergeCell ref="P3:T3"/>
    <mergeCell ref="P4:T4"/>
    <mergeCell ref="E1:N1"/>
    <mergeCell ref="P1:T1"/>
    <mergeCell ref="A2:D2"/>
    <mergeCell ref="E2:N2"/>
    <mergeCell ref="P2:T2"/>
    <mergeCell ref="D7:E7"/>
    <mergeCell ref="F7:G7"/>
    <mergeCell ref="H7:I7"/>
    <mergeCell ref="J7:J9"/>
    <mergeCell ref="K7:M8"/>
    <mergeCell ref="E3:N3"/>
    <mergeCell ref="A3:D3"/>
    <mergeCell ref="Q7:Q9"/>
    <mergeCell ref="R7:R9"/>
    <mergeCell ref="S7:S9"/>
    <mergeCell ref="T7:T9"/>
    <mergeCell ref="A10:B10"/>
    <mergeCell ref="A5:B9"/>
    <mergeCell ref="C5:C9"/>
    <mergeCell ref="D5:J5"/>
    <mergeCell ref="K5:T6"/>
    <mergeCell ref="D6:J6"/>
    <mergeCell ref="A11:B11"/>
    <mergeCell ref="B24:F24"/>
    <mergeCell ref="M24:T24"/>
    <mergeCell ref="D8:D9"/>
    <mergeCell ref="E8:E9"/>
    <mergeCell ref="F8:F9"/>
    <mergeCell ref="G8:G9"/>
    <mergeCell ref="H8:H9"/>
    <mergeCell ref="I8:I9"/>
    <mergeCell ref="N7:P8"/>
    <mergeCell ref="B30:E30"/>
    <mergeCell ref="M30:T30"/>
    <mergeCell ref="B25:E25"/>
    <mergeCell ref="M25:T25"/>
    <mergeCell ref="B26:E26"/>
    <mergeCell ref="M26:T26"/>
    <mergeCell ref="B28:F28"/>
    <mergeCell ref="N28:S28"/>
  </mergeCells>
  <printOptions horizontalCentered="1"/>
  <pageMargins left="0.4" right="0.21" top="0.27" bottom="0.15" header="0.2" footer="0.18"/>
  <pageSetup horizontalDpi="600" verticalDpi="600" orientation="landscape" paperSize="9" scale="95" r:id="rId2"/>
  <drawing r:id="rId1"/>
</worksheet>
</file>

<file path=xl/worksheets/sheet33.xml><?xml version="1.0" encoding="utf-8"?>
<worksheet xmlns="http://schemas.openxmlformats.org/spreadsheetml/2006/main" xmlns:r="http://schemas.openxmlformats.org/officeDocument/2006/relationships">
  <sheetPr>
    <tabColor indexed="39"/>
  </sheetPr>
  <dimension ref="A1:P37"/>
  <sheetViews>
    <sheetView view="pageBreakPreview" zoomScale="85" zoomScaleSheetLayoutView="85" zoomScalePageLayoutView="0" workbookViewId="0" topLeftCell="A8">
      <selection activeCell="F29" sqref="F29"/>
    </sheetView>
  </sheetViews>
  <sheetFormatPr defaultColWidth="9.00390625" defaultRowHeight="15.75"/>
  <cols>
    <col min="1" max="1" width="4.75390625" style="613" customWidth="1"/>
    <col min="2" max="2" width="26.125" style="613" customWidth="1"/>
    <col min="3" max="3" width="11.625" style="612" customWidth="1"/>
    <col min="4" max="7" width="8.00390625" style="612" customWidth="1"/>
    <col min="8" max="9" width="12.125" style="612" customWidth="1"/>
    <col min="10" max="10" width="11.125" style="612" customWidth="1"/>
    <col min="11" max="11" width="15.25390625" style="612" customWidth="1"/>
    <col min="12" max="12" width="11.125" style="612" customWidth="1"/>
    <col min="13" max="16384" width="9.00390625" style="612" customWidth="1"/>
  </cols>
  <sheetData>
    <row r="1" spans="1:12" ht="21" customHeight="1">
      <c r="A1" s="1726" t="s">
        <v>278</v>
      </c>
      <c r="B1" s="1726"/>
      <c r="C1" s="506"/>
      <c r="D1" s="1769" t="s">
        <v>652</v>
      </c>
      <c r="E1" s="1769"/>
      <c r="F1" s="1769"/>
      <c r="G1" s="1769"/>
      <c r="H1" s="1769"/>
      <c r="I1" s="1769"/>
      <c r="J1" s="1862" t="s">
        <v>653</v>
      </c>
      <c r="K1" s="1863"/>
      <c r="L1" s="1863"/>
    </row>
    <row r="2" spans="1:12" ht="15.75" customHeight="1">
      <c r="A2" s="1750" t="s">
        <v>339</v>
      </c>
      <c r="B2" s="1751"/>
      <c r="C2" s="1751"/>
      <c r="D2" s="1769"/>
      <c r="E2" s="1769"/>
      <c r="F2" s="1769"/>
      <c r="G2" s="1769"/>
      <c r="H2" s="1769"/>
      <c r="I2" s="1769"/>
      <c r="J2" s="1861" t="str">
        <f>'Thong tin'!B4</f>
        <v>CTHADS TRÀ VINH</v>
      </c>
      <c r="K2" s="1861"/>
      <c r="L2" s="1861"/>
    </row>
    <row r="3" spans="1:12" ht="18.75" customHeight="1">
      <c r="A3" s="636" t="s">
        <v>657</v>
      </c>
      <c r="B3" s="494"/>
      <c r="C3" s="494"/>
      <c r="D3" s="1794" t="str">
        <f>'Thong tin'!B3</f>
        <v>10  tháng / năm 2016</v>
      </c>
      <c r="E3" s="1794"/>
      <c r="F3" s="1794"/>
      <c r="G3" s="1794"/>
      <c r="H3" s="1794"/>
      <c r="I3" s="1794"/>
      <c r="J3" s="1864" t="s">
        <v>654</v>
      </c>
      <c r="K3" s="1865"/>
      <c r="L3" s="1865"/>
    </row>
    <row r="4" spans="1:12" ht="16.5" customHeight="1">
      <c r="A4" s="1724" t="s">
        <v>394</v>
      </c>
      <c r="B4" s="1724"/>
      <c r="C4" s="1724"/>
      <c r="D4" s="654"/>
      <c r="E4" s="654"/>
      <c r="F4" s="654"/>
      <c r="G4" s="654"/>
      <c r="H4" s="654"/>
      <c r="I4" s="654"/>
      <c r="J4" s="1857" t="s">
        <v>404</v>
      </c>
      <c r="K4" s="1858"/>
      <c r="L4" s="1858"/>
    </row>
    <row r="5" spans="3:12" ht="15.75" customHeight="1">
      <c r="C5" s="663"/>
      <c r="D5" s="663"/>
      <c r="H5" s="664"/>
      <c r="I5" s="664"/>
      <c r="J5" s="1859" t="s">
        <v>279</v>
      </c>
      <c r="K5" s="1859"/>
      <c r="L5" s="1859"/>
    </row>
    <row r="6" spans="2:12" ht="0.75" customHeight="1">
      <c r="B6" s="666"/>
      <c r="C6" s="663"/>
      <c r="D6" s="663"/>
      <c r="E6" s="667"/>
      <c r="F6" s="667"/>
      <c r="G6" s="667"/>
      <c r="H6" s="664"/>
      <c r="I6" s="664"/>
      <c r="J6" s="665"/>
      <c r="K6" s="665"/>
      <c r="L6" s="665"/>
    </row>
    <row r="7" spans="3:12" ht="0.75" customHeight="1">
      <c r="C7" s="614"/>
      <c r="D7" s="614"/>
      <c r="H7" s="615"/>
      <c r="I7" s="615"/>
      <c r="J7" s="662"/>
      <c r="K7" s="662"/>
      <c r="L7" s="662"/>
    </row>
    <row r="8" spans="1:12" ht="22.5" customHeight="1">
      <c r="A8" s="1860" t="s">
        <v>72</v>
      </c>
      <c r="B8" s="1860"/>
      <c r="C8" s="1804" t="s">
        <v>38</v>
      </c>
      <c r="D8" s="1804" t="s">
        <v>280</v>
      </c>
      <c r="E8" s="1804"/>
      <c r="F8" s="1804"/>
      <c r="G8" s="1804"/>
      <c r="H8" s="1804" t="s">
        <v>281</v>
      </c>
      <c r="I8" s="1804"/>
      <c r="J8" s="1804" t="s">
        <v>282</v>
      </c>
      <c r="K8" s="1804"/>
      <c r="L8" s="1804"/>
    </row>
    <row r="9" spans="1:12" ht="54.75" customHeight="1">
      <c r="A9" s="1860"/>
      <c r="B9" s="1860"/>
      <c r="C9" s="1804"/>
      <c r="D9" s="592" t="s">
        <v>283</v>
      </c>
      <c r="E9" s="592" t="s">
        <v>284</v>
      </c>
      <c r="F9" s="592" t="s">
        <v>427</v>
      </c>
      <c r="G9" s="592" t="s">
        <v>285</v>
      </c>
      <c r="H9" s="592" t="s">
        <v>286</v>
      </c>
      <c r="I9" s="592" t="s">
        <v>287</v>
      </c>
      <c r="J9" s="592" t="s">
        <v>288</v>
      </c>
      <c r="K9" s="592" t="s">
        <v>289</v>
      </c>
      <c r="L9" s="592" t="s">
        <v>290</v>
      </c>
    </row>
    <row r="10" spans="1:12" s="616" customFormat="1" ht="16.5" customHeight="1">
      <c r="A10" s="1856" t="s">
        <v>6</v>
      </c>
      <c r="B10" s="1856"/>
      <c r="C10" s="596">
        <v>1</v>
      </c>
      <c r="D10" s="596">
        <v>2</v>
      </c>
      <c r="E10" s="596">
        <v>3</v>
      </c>
      <c r="F10" s="596">
        <v>4</v>
      </c>
      <c r="G10" s="596">
        <v>5</v>
      </c>
      <c r="H10" s="596">
        <v>6</v>
      </c>
      <c r="I10" s="596">
        <v>7</v>
      </c>
      <c r="J10" s="596">
        <v>8</v>
      </c>
      <c r="K10" s="596">
        <v>9</v>
      </c>
      <c r="L10" s="596">
        <v>10</v>
      </c>
    </row>
    <row r="11" spans="1:12" s="616" customFormat="1" ht="16.5" customHeight="1">
      <c r="A11" s="1829" t="s">
        <v>688</v>
      </c>
      <c r="B11" s="1829"/>
      <c r="C11" s="772">
        <f aca="true" t="shared" si="0" ref="C11:L11">SUM(C12:C13)</f>
        <v>0</v>
      </c>
      <c r="D11" s="772">
        <f t="shared" si="0"/>
        <v>0</v>
      </c>
      <c r="E11" s="772">
        <f t="shared" si="0"/>
        <v>0</v>
      </c>
      <c r="F11" s="772">
        <f t="shared" si="0"/>
        <v>0</v>
      </c>
      <c r="G11" s="772">
        <f t="shared" si="0"/>
        <v>0</v>
      </c>
      <c r="H11" s="772">
        <f t="shared" si="0"/>
        <v>0</v>
      </c>
      <c r="I11" s="772">
        <f t="shared" si="0"/>
        <v>0</v>
      </c>
      <c r="J11" s="772">
        <f t="shared" si="0"/>
        <v>0</v>
      </c>
      <c r="K11" s="772">
        <f t="shared" si="0"/>
        <v>0</v>
      </c>
      <c r="L11" s="772">
        <f t="shared" si="0"/>
        <v>0</v>
      </c>
    </row>
    <row r="12" spans="1:12" s="616" customFormat="1" ht="16.5" customHeight="1">
      <c r="A12" s="768" t="s">
        <v>0</v>
      </c>
      <c r="B12" s="769" t="s">
        <v>687</v>
      </c>
      <c r="C12" s="772">
        <f>+D12+E12+F12+G12</f>
        <v>0</v>
      </c>
      <c r="D12" s="773">
        <v>0</v>
      </c>
      <c r="E12" s="773"/>
      <c r="F12" s="773">
        <v>0</v>
      </c>
      <c r="G12" s="773">
        <v>0</v>
      </c>
      <c r="H12" s="773">
        <v>0</v>
      </c>
      <c r="I12" s="773">
        <v>0</v>
      </c>
      <c r="J12" s="773">
        <v>0</v>
      </c>
      <c r="K12" s="773">
        <v>0</v>
      </c>
      <c r="L12" s="774">
        <v>0</v>
      </c>
    </row>
    <row r="13" spans="1:12" s="616" customFormat="1" ht="16.5" customHeight="1">
      <c r="A13" s="771" t="s">
        <v>1</v>
      </c>
      <c r="B13" s="775" t="s">
        <v>686</v>
      </c>
      <c r="C13" s="772">
        <f aca="true" t="shared" si="1" ref="C13:L13">SUM(C14:C22)</f>
        <v>0</v>
      </c>
      <c r="D13" s="772">
        <f t="shared" si="1"/>
        <v>0</v>
      </c>
      <c r="E13" s="772">
        <f t="shared" si="1"/>
        <v>0</v>
      </c>
      <c r="F13" s="772">
        <f t="shared" si="1"/>
        <v>0</v>
      </c>
      <c r="G13" s="772">
        <f t="shared" si="1"/>
        <v>0</v>
      </c>
      <c r="H13" s="772">
        <f t="shared" si="1"/>
        <v>0</v>
      </c>
      <c r="I13" s="772">
        <f t="shared" si="1"/>
        <v>0</v>
      </c>
      <c r="J13" s="772">
        <f t="shared" si="1"/>
        <v>0</v>
      </c>
      <c r="K13" s="772">
        <f t="shared" si="1"/>
        <v>0</v>
      </c>
      <c r="L13" s="772">
        <f t="shared" si="1"/>
        <v>0</v>
      </c>
    </row>
    <row r="14" spans="1:12" s="616" customFormat="1" ht="16.5" customHeight="1">
      <c r="A14" s="771" t="s">
        <v>52</v>
      </c>
      <c r="B14" s="752" t="s">
        <v>679</v>
      </c>
      <c r="C14" s="772">
        <f aca="true" t="shared" si="2" ref="C14:C22">+D14+E14+F14+G14</f>
        <v>0</v>
      </c>
      <c r="D14" s="773">
        <v>0</v>
      </c>
      <c r="E14" s="773">
        <v>0</v>
      </c>
      <c r="F14" s="773">
        <v>0</v>
      </c>
      <c r="G14" s="773">
        <v>0</v>
      </c>
      <c r="H14" s="773">
        <v>0</v>
      </c>
      <c r="I14" s="773">
        <v>0</v>
      </c>
      <c r="J14" s="774">
        <v>0</v>
      </c>
      <c r="K14" s="774">
        <v>0</v>
      </c>
      <c r="L14" s="774">
        <v>0</v>
      </c>
    </row>
    <row r="15" spans="1:12" s="616" customFormat="1" ht="16.5" customHeight="1">
      <c r="A15" s="771" t="s">
        <v>53</v>
      </c>
      <c r="B15" s="752" t="s">
        <v>678</v>
      </c>
      <c r="C15" s="772">
        <f t="shared" si="2"/>
        <v>0</v>
      </c>
      <c r="D15" s="773">
        <v>0</v>
      </c>
      <c r="E15" s="773">
        <v>0</v>
      </c>
      <c r="F15" s="773">
        <v>0</v>
      </c>
      <c r="G15" s="773">
        <v>0</v>
      </c>
      <c r="H15" s="773">
        <v>0</v>
      </c>
      <c r="I15" s="773">
        <v>0</v>
      </c>
      <c r="J15" s="774">
        <v>0</v>
      </c>
      <c r="K15" s="774">
        <v>0</v>
      </c>
      <c r="L15" s="774">
        <v>0</v>
      </c>
    </row>
    <row r="16" spans="1:12" s="616" customFormat="1" ht="16.5" customHeight="1">
      <c r="A16" s="771" t="s">
        <v>58</v>
      </c>
      <c r="B16" s="752" t="s">
        <v>677</v>
      </c>
      <c r="C16" s="772">
        <f t="shared" si="2"/>
        <v>0</v>
      </c>
      <c r="D16" s="773"/>
      <c r="E16" s="773"/>
      <c r="F16" s="773"/>
      <c r="G16" s="773"/>
      <c r="H16" s="773"/>
      <c r="I16" s="773"/>
      <c r="J16" s="774"/>
      <c r="K16" s="774"/>
      <c r="L16" s="774"/>
    </row>
    <row r="17" spans="1:12" s="616" customFormat="1" ht="16.5" customHeight="1">
      <c r="A17" s="771" t="s">
        <v>73</v>
      </c>
      <c r="B17" s="752" t="s">
        <v>676</v>
      </c>
      <c r="C17" s="772">
        <f t="shared" si="2"/>
        <v>0</v>
      </c>
      <c r="D17" s="773"/>
      <c r="E17" s="773"/>
      <c r="F17" s="773"/>
      <c r="G17" s="773"/>
      <c r="H17" s="773"/>
      <c r="I17" s="773"/>
      <c r="J17" s="774"/>
      <c r="K17" s="774"/>
      <c r="L17" s="774"/>
    </row>
    <row r="18" spans="1:12" s="616" customFormat="1" ht="16.5" customHeight="1">
      <c r="A18" s="771" t="s">
        <v>74</v>
      </c>
      <c r="B18" s="752" t="s">
        <v>675</v>
      </c>
      <c r="C18" s="772">
        <f t="shared" si="2"/>
        <v>0</v>
      </c>
      <c r="D18" s="773">
        <v>0</v>
      </c>
      <c r="E18" s="773">
        <v>0</v>
      </c>
      <c r="F18" s="773">
        <v>0</v>
      </c>
      <c r="G18" s="773">
        <v>0</v>
      </c>
      <c r="H18" s="773">
        <v>0</v>
      </c>
      <c r="I18" s="773">
        <v>0</v>
      </c>
      <c r="J18" s="774">
        <v>0</v>
      </c>
      <c r="K18" s="774">
        <v>0</v>
      </c>
      <c r="L18" s="774">
        <v>0</v>
      </c>
    </row>
    <row r="19" spans="1:12" s="616" customFormat="1" ht="16.5" customHeight="1">
      <c r="A19" s="771" t="s">
        <v>75</v>
      </c>
      <c r="B19" s="752" t="s">
        <v>674</v>
      </c>
      <c r="C19" s="772">
        <f t="shared" si="2"/>
        <v>0</v>
      </c>
      <c r="D19" s="773">
        <v>0</v>
      </c>
      <c r="E19" s="773">
        <v>0</v>
      </c>
      <c r="F19" s="773">
        <v>0</v>
      </c>
      <c r="G19" s="773">
        <v>0</v>
      </c>
      <c r="H19" s="773">
        <v>0</v>
      </c>
      <c r="I19" s="773">
        <v>0</v>
      </c>
      <c r="J19" s="774">
        <v>0</v>
      </c>
      <c r="K19" s="774">
        <v>0</v>
      </c>
      <c r="L19" s="774">
        <v>0</v>
      </c>
    </row>
    <row r="20" spans="1:12" s="616" customFormat="1" ht="16.5" customHeight="1">
      <c r="A20" s="771" t="s">
        <v>76</v>
      </c>
      <c r="B20" s="752" t="s">
        <v>673</v>
      </c>
      <c r="C20" s="772">
        <f t="shared" si="2"/>
        <v>0</v>
      </c>
      <c r="D20" s="773"/>
      <c r="E20" s="773">
        <v>0</v>
      </c>
      <c r="F20" s="773"/>
      <c r="G20" s="773"/>
      <c r="H20" s="773">
        <v>0</v>
      </c>
      <c r="I20" s="773"/>
      <c r="J20" s="774"/>
      <c r="K20" s="774"/>
      <c r="L20" s="774">
        <v>0</v>
      </c>
    </row>
    <row r="21" spans="1:12" s="616" customFormat="1" ht="16.5" customHeight="1">
      <c r="A21" s="771" t="s">
        <v>77</v>
      </c>
      <c r="B21" s="752" t="s">
        <v>672</v>
      </c>
      <c r="C21" s="772">
        <f t="shared" si="2"/>
        <v>0</v>
      </c>
      <c r="D21" s="773"/>
      <c r="E21" s="773"/>
      <c r="F21" s="773"/>
      <c r="G21" s="773"/>
      <c r="H21" s="773"/>
      <c r="I21" s="773"/>
      <c r="J21" s="774"/>
      <c r="K21" s="774"/>
      <c r="L21" s="774"/>
    </row>
    <row r="22" spans="1:12" s="616" customFormat="1" ht="16.5" customHeight="1">
      <c r="A22" s="771" t="s">
        <v>78</v>
      </c>
      <c r="B22" s="752" t="s">
        <v>671</v>
      </c>
      <c r="C22" s="772">
        <f t="shared" si="2"/>
        <v>0</v>
      </c>
      <c r="D22" s="773">
        <v>0</v>
      </c>
      <c r="E22" s="773">
        <v>0</v>
      </c>
      <c r="F22" s="773">
        <v>0</v>
      </c>
      <c r="G22" s="773">
        <v>0</v>
      </c>
      <c r="H22" s="773">
        <v>0</v>
      </c>
      <c r="I22" s="773">
        <v>0</v>
      </c>
      <c r="J22" s="773">
        <v>0</v>
      </c>
      <c r="K22" s="774">
        <v>0</v>
      </c>
      <c r="L22" s="774">
        <v>0</v>
      </c>
    </row>
    <row r="23" ht="15" customHeight="1"/>
    <row r="24" spans="1:12" ht="18" customHeight="1">
      <c r="A24" s="1802"/>
      <c r="B24" s="1802"/>
      <c r="C24" s="1802"/>
      <c r="D24" s="1802"/>
      <c r="E24" s="617"/>
      <c r="F24" s="1803" t="str">
        <f>'Thong tin'!B8</f>
        <v>Trà Vinh, ngày 03 tháng 8 năm 2016</v>
      </c>
      <c r="G24" s="1803"/>
      <c r="H24" s="1803"/>
      <c r="I24" s="1803"/>
      <c r="J24" s="1803"/>
      <c r="K24" s="1803"/>
      <c r="L24" s="1803"/>
    </row>
    <row r="25" spans="1:16" ht="18" customHeight="1">
      <c r="A25" s="1765" t="s">
        <v>248</v>
      </c>
      <c r="B25" s="1765"/>
      <c r="C25" s="1765"/>
      <c r="D25" s="1765"/>
      <c r="E25" s="580"/>
      <c r="F25" s="1757" t="str">
        <f>'Thong tin'!B7</f>
        <v>PHÓ CỤC TRƯỞNG</v>
      </c>
      <c r="G25" s="1757"/>
      <c r="H25" s="1757"/>
      <c r="I25" s="1757"/>
      <c r="J25" s="1757"/>
      <c r="K25" s="1757"/>
      <c r="L25" s="1757"/>
      <c r="P25" s="618"/>
    </row>
    <row r="26" spans="1:12" ht="18" customHeight="1">
      <c r="A26" s="1756"/>
      <c r="B26" s="1756"/>
      <c r="C26" s="1756"/>
      <c r="D26" s="1756"/>
      <c r="E26" s="655"/>
      <c r="F26" s="1757"/>
      <c r="G26" s="1757"/>
      <c r="H26" s="1757"/>
      <c r="I26" s="1757"/>
      <c r="J26" s="1757"/>
      <c r="K26" s="1757"/>
      <c r="L26" s="1757"/>
    </row>
    <row r="27" spans="1:12" ht="18" customHeight="1">
      <c r="A27" s="656"/>
      <c r="B27" s="656"/>
      <c r="C27" s="655"/>
      <c r="D27" s="655"/>
      <c r="E27" s="655"/>
      <c r="F27" s="655"/>
      <c r="G27" s="655"/>
      <c r="H27" s="655"/>
      <c r="I27" s="655"/>
      <c r="J27" s="655"/>
      <c r="K27" s="655"/>
      <c r="L27" s="655"/>
    </row>
    <row r="28" spans="1:12" ht="18">
      <c r="A28" s="656"/>
      <c r="B28" s="1855"/>
      <c r="C28" s="1855"/>
      <c r="D28" s="655"/>
      <c r="E28" s="655"/>
      <c r="F28" s="655"/>
      <c r="G28" s="655"/>
      <c r="H28" s="1855"/>
      <c r="I28" s="1855"/>
      <c r="J28" s="1855"/>
      <c r="K28" s="655"/>
      <c r="L28" s="655"/>
    </row>
    <row r="29" spans="1:12" ht="13.5" customHeight="1">
      <c r="A29" s="656"/>
      <c r="B29" s="656"/>
      <c r="C29" s="655"/>
      <c r="D29" s="655"/>
      <c r="E29" s="655"/>
      <c r="F29" s="655"/>
      <c r="G29" s="655"/>
      <c r="H29" s="655"/>
      <c r="I29" s="655"/>
      <c r="J29" s="655"/>
      <c r="K29" s="655"/>
      <c r="L29" s="655"/>
    </row>
    <row r="30" spans="1:12" ht="13.5" customHeight="1" hidden="1">
      <c r="A30" s="656"/>
      <c r="B30" s="656"/>
      <c r="C30" s="655"/>
      <c r="D30" s="655"/>
      <c r="E30" s="655"/>
      <c r="F30" s="655"/>
      <c r="G30" s="655"/>
      <c r="H30" s="655"/>
      <c r="I30" s="655"/>
      <c r="J30" s="655"/>
      <c r="K30" s="655"/>
      <c r="L30" s="655"/>
    </row>
    <row r="31" spans="1:12" s="549" customFormat="1" ht="19.5" hidden="1">
      <c r="A31" s="657" t="s">
        <v>292</v>
      </c>
      <c r="B31" s="644"/>
      <c r="C31" s="645"/>
      <c r="D31" s="645"/>
      <c r="E31" s="645"/>
      <c r="F31" s="645"/>
      <c r="G31" s="645"/>
      <c r="H31" s="645"/>
      <c r="I31" s="645"/>
      <c r="J31" s="645"/>
      <c r="K31" s="645"/>
      <c r="L31" s="645"/>
    </row>
    <row r="32" spans="1:12" s="589" customFormat="1" ht="18.75" hidden="1">
      <c r="A32" s="651"/>
      <c r="B32" s="658" t="s">
        <v>293</v>
      </c>
      <c r="C32" s="658"/>
      <c r="D32" s="658"/>
      <c r="E32" s="650"/>
      <c r="F32" s="650"/>
      <c r="G32" s="650"/>
      <c r="H32" s="650"/>
      <c r="I32" s="650"/>
      <c r="J32" s="650"/>
      <c r="K32" s="650"/>
      <c r="L32" s="650"/>
    </row>
    <row r="33" spans="1:12" s="589" customFormat="1" ht="18.75" hidden="1">
      <c r="A33" s="651"/>
      <c r="B33" s="658" t="s">
        <v>294</v>
      </c>
      <c r="C33" s="658"/>
      <c r="D33" s="658"/>
      <c r="E33" s="658"/>
      <c r="F33" s="650"/>
      <c r="G33" s="650"/>
      <c r="H33" s="650"/>
      <c r="I33" s="650"/>
      <c r="J33" s="650"/>
      <c r="K33" s="650"/>
      <c r="L33" s="650"/>
    </row>
    <row r="34" spans="1:12" s="589" customFormat="1" ht="18.75" hidden="1">
      <c r="A34" s="651"/>
      <c r="B34" s="650" t="s">
        <v>295</v>
      </c>
      <c r="C34" s="650"/>
      <c r="D34" s="650"/>
      <c r="E34" s="650"/>
      <c r="F34" s="650"/>
      <c r="G34" s="650"/>
      <c r="H34" s="650"/>
      <c r="I34" s="650"/>
      <c r="J34" s="650"/>
      <c r="K34" s="650"/>
      <c r="L34" s="650"/>
    </row>
    <row r="35" spans="1:12" ht="18">
      <c r="A35" s="656"/>
      <c r="B35" s="656"/>
      <c r="C35" s="655"/>
      <c r="D35" s="655"/>
      <c r="E35" s="655"/>
      <c r="F35" s="655"/>
      <c r="G35" s="655"/>
      <c r="H35" s="655"/>
      <c r="I35" s="655"/>
      <c r="J35" s="655"/>
      <c r="K35" s="655"/>
      <c r="L35" s="655"/>
    </row>
    <row r="36" spans="1:12" ht="18.75">
      <c r="A36" s="1680" t="str">
        <f>'Thong tin'!B5</f>
        <v>Nhan Quốc Hải</v>
      </c>
      <c r="B36" s="1680"/>
      <c r="C36" s="1680"/>
      <c r="D36" s="1680"/>
      <c r="E36" s="653"/>
      <c r="F36" s="1680" t="str">
        <f>'Thong tin'!B6</f>
        <v>Trần Việt Hồng</v>
      </c>
      <c r="G36" s="1680"/>
      <c r="H36" s="1680"/>
      <c r="I36" s="1680"/>
      <c r="J36" s="1680"/>
      <c r="K36" s="1680"/>
      <c r="L36" s="1680"/>
    </row>
    <row r="37" spans="1:12" ht="18">
      <c r="A37" s="619"/>
      <c r="B37" s="619"/>
      <c r="C37" s="617"/>
      <c r="D37" s="617"/>
      <c r="E37" s="617"/>
      <c r="F37" s="617"/>
      <c r="G37" s="617"/>
      <c r="H37" s="617"/>
      <c r="I37" s="617"/>
      <c r="J37" s="617"/>
      <c r="K37" s="617"/>
      <c r="L37" s="617"/>
    </row>
  </sheetData>
  <sheetProtection/>
  <mergeCells count="27">
    <mergeCell ref="A4:C4"/>
    <mergeCell ref="J8:L8"/>
    <mergeCell ref="J2:L2"/>
    <mergeCell ref="D3:I3"/>
    <mergeCell ref="D1:I2"/>
    <mergeCell ref="J1:L1"/>
    <mergeCell ref="A2:C2"/>
    <mergeCell ref="J3:L3"/>
    <mergeCell ref="A1:B1"/>
    <mergeCell ref="A10:B10"/>
    <mergeCell ref="A11:B11"/>
    <mergeCell ref="A24:D24"/>
    <mergeCell ref="F24:L24"/>
    <mergeCell ref="J4:L4"/>
    <mergeCell ref="J5:L5"/>
    <mergeCell ref="A8:B9"/>
    <mergeCell ref="C8:C9"/>
    <mergeCell ref="D8:G8"/>
    <mergeCell ref="H8:I8"/>
    <mergeCell ref="A36:D36"/>
    <mergeCell ref="F36:L36"/>
    <mergeCell ref="A25:D25"/>
    <mergeCell ref="F25:L25"/>
    <mergeCell ref="A26:D26"/>
    <mergeCell ref="F26:L26"/>
    <mergeCell ref="B28:C28"/>
    <mergeCell ref="H28:J28"/>
  </mergeCells>
  <printOptions horizontalCentered="1"/>
  <pageMargins left="0.36" right="0.27" top="0.29" bottom="0.25" header="0.1" footer="0.29"/>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49"/>
  </sheetPr>
  <dimension ref="A1:M30"/>
  <sheetViews>
    <sheetView view="pageBreakPreview" zoomScale="80" zoomScaleSheetLayoutView="80" zoomScalePageLayoutView="0" workbookViewId="0" topLeftCell="A7">
      <selection activeCell="M20" sqref="M20"/>
    </sheetView>
  </sheetViews>
  <sheetFormatPr defaultColWidth="9.00390625" defaultRowHeight="15.75"/>
  <cols>
    <col min="1" max="1" width="3.875" style="612" customWidth="1"/>
    <col min="2" max="2" width="20.875" style="612" customWidth="1"/>
    <col min="3" max="3" width="11.875" style="612" customWidth="1"/>
    <col min="4" max="7" width="8.875" style="612" customWidth="1"/>
    <col min="8" max="8" width="10.125" style="612" customWidth="1"/>
    <col min="9" max="10" width="10.625" style="612" customWidth="1"/>
    <col min="11" max="11" width="12.50390625" style="612" customWidth="1"/>
    <col min="12" max="12" width="8.875" style="612" customWidth="1"/>
    <col min="13" max="13" width="10.625" style="612" customWidth="1"/>
    <col min="14" max="16384" width="9.00390625" style="612" customWidth="1"/>
  </cols>
  <sheetData>
    <row r="1" spans="1:13" ht="24" customHeight="1">
      <c r="A1" s="1869" t="s">
        <v>296</v>
      </c>
      <c r="B1" s="1869"/>
      <c r="C1" s="1869"/>
      <c r="D1" s="1769" t="s">
        <v>655</v>
      </c>
      <c r="E1" s="1769"/>
      <c r="F1" s="1769"/>
      <c r="G1" s="1769"/>
      <c r="H1" s="1769"/>
      <c r="I1" s="1769"/>
      <c r="K1" s="659" t="s">
        <v>651</v>
      </c>
      <c r="L1" s="620"/>
      <c r="M1" s="620"/>
    </row>
    <row r="2" spans="1:13" ht="15.75" customHeight="1">
      <c r="A2" s="673" t="s">
        <v>339</v>
      </c>
      <c r="B2" s="674"/>
      <c r="C2" s="674"/>
      <c r="D2" s="1794" t="str">
        <f>'Thong tin'!B3</f>
        <v>10  tháng / năm 2016</v>
      </c>
      <c r="E2" s="1794"/>
      <c r="F2" s="1794"/>
      <c r="G2" s="1794"/>
      <c r="H2" s="1794"/>
      <c r="I2" s="1794"/>
      <c r="K2" s="1877" t="str">
        <f>'Thong tin'!B4</f>
        <v>CTHADS TRÀ VINH</v>
      </c>
      <c r="L2" s="1877"/>
      <c r="M2" s="1877"/>
    </row>
    <row r="3" spans="1:13" ht="18.75" customHeight="1">
      <c r="A3" s="675" t="s">
        <v>340</v>
      </c>
      <c r="B3" s="673"/>
      <c r="C3" s="673"/>
      <c r="D3" s="526"/>
      <c r="E3" s="526"/>
      <c r="F3" s="526"/>
      <c r="G3" s="526"/>
      <c r="H3" s="526"/>
      <c r="I3" s="526"/>
      <c r="K3" s="530" t="s">
        <v>460</v>
      </c>
      <c r="L3" s="530"/>
      <c r="M3" s="530"/>
    </row>
    <row r="4" spans="1:13" ht="15.75" customHeight="1">
      <c r="A4" s="1870" t="s">
        <v>661</v>
      </c>
      <c r="B4" s="1870"/>
      <c r="C4" s="1870"/>
      <c r="D4" s="1871"/>
      <c r="E4" s="1871"/>
      <c r="F4" s="1871"/>
      <c r="G4" s="1871"/>
      <c r="H4" s="1871"/>
      <c r="I4" s="1871"/>
      <c r="K4" s="620" t="s">
        <v>395</v>
      </c>
      <c r="L4" s="620"/>
      <c r="M4" s="620"/>
    </row>
    <row r="5" spans="1:13" ht="15.75">
      <c r="A5" s="1872"/>
      <c r="B5" s="1872"/>
      <c r="C5" s="525"/>
      <c r="I5" s="621"/>
      <c r="J5" s="1876" t="s">
        <v>431</v>
      </c>
      <c r="K5" s="1876"/>
      <c r="L5" s="1876"/>
      <c r="M5" s="1876"/>
    </row>
    <row r="6" spans="1:13" ht="18.75" customHeight="1">
      <c r="A6" s="1806" t="s">
        <v>72</v>
      </c>
      <c r="B6" s="1807"/>
      <c r="C6" s="1824" t="s">
        <v>297</v>
      </c>
      <c r="D6" s="1814" t="s">
        <v>298</v>
      </c>
      <c r="E6" s="1868"/>
      <c r="F6" s="1868"/>
      <c r="G6" s="1827"/>
      <c r="H6" s="1814" t="s">
        <v>299</v>
      </c>
      <c r="I6" s="1868"/>
      <c r="J6" s="1868"/>
      <c r="K6" s="1868"/>
      <c r="L6" s="1868"/>
      <c r="M6" s="1827"/>
    </row>
    <row r="7" spans="1:13" ht="15.75" customHeight="1">
      <c r="A7" s="1808"/>
      <c r="B7" s="1809"/>
      <c r="C7" s="1825"/>
      <c r="D7" s="1873" t="s">
        <v>7</v>
      </c>
      <c r="E7" s="1874"/>
      <c r="F7" s="1874"/>
      <c r="G7" s="1875"/>
      <c r="H7" s="1824" t="s">
        <v>37</v>
      </c>
      <c r="I7" s="1814" t="s">
        <v>7</v>
      </c>
      <c r="J7" s="1868"/>
      <c r="K7" s="1868"/>
      <c r="L7" s="1868"/>
      <c r="M7" s="1827"/>
    </row>
    <row r="8" spans="1:13" ht="14.25" customHeight="1">
      <c r="A8" s="1808"/>
      <c r="B8" s="1809"/>
      <c r="C8" s="1825"/>
      <c r="D8" s="1824" t="s">
        <v>300</v>
      </c>
      <c r="E8" s="1824" t="s">
        <v>660</v>
      </c>
      <c r="F8" s="1824" t="s">
        <v>302</v>
      </c>
      <c r="G8" s="1824" t="s">
        <v>301</v>
      </c>
      <c r="H8" s="1825"/>
      <c r="I8" s="1824" t="s">
        <v>303</v>
      </c>
      <c r="J8" s="1824" t="s">
        <v>304</v>
      </c>
      <c r="K8" s="1824" t="s">
        <v>305</v>
      </c>
      <c r="L8" s="1824" t="s">
        <v>306</v>
      </c>
      <c r="M8" s="1824" t="s">
        <v>307</v>
      </c>
    </row>
    <row r="9" spans="1:13" ht="77.25" customHeight="1">
      <c r="A9" s="1810"/>
      <c r="B9" s="1811"/>
      <c r="C9" s="1826"/>
      <c r="D9" s="1826"/>
      <c r="E9" s="1826"/>
      <c r="F9" s="1826"/>
      <c r="G9" s="1826"/>
      <c r="H9" s="1826"/>
      <c r="I9" s="1826"/>
      <c r="J9" s="1826"/>
      <c r="K9" s="1826"/>
      <c r="L9" s="1826"/>
      <c r="M9" s="1826"/>
    </row>
    <row r="10" spans="1:13" s="616" customFormat="1" ht="16.5" customHeight="1">
      <c r="A10" s="1866" t="s">
        <v>6</v>
      </c>
      <c r="B10" s="1867"/>
      <c r="C10" s="596">
        <v>1</v>
      </c>
      <c r="D10" s="596">
        <v>2</v>
      </c>
      <c r="E10" s="596">
        <v>3</v>
      </c>
      <c r="F10" s="596">
        <v>4</v>
      </c>
      <c r="G10" s="596"/>
      <c r="H10" s="596">
        <v>5</v>
      </c>
      <c r="I10" s="596">
        <v>6</v>
      </c>
      <c r="J10" s="596">
        <v>7</v>
      </c>
      <c r="K10" s="596">
        <v>8</v>
      </c>
      <c r="L10" s="596" t="s">
        <v>78</v>
      </c>
      <c r="M10" s="596" t="s">
        <v>101</v>
      </c>
    </row>
    <row r="11" spans="1:13" s="616" customFormat="1" ht="18" customHeight="1">
      <c r="A11" s="1829" t="s">
        <v>688</v>
      </c>
      <c r="B11" s="1829"/>
      <c r="C11" s="776">
        <f aca="true" t="shared" si="0" ref="C11:M11">SUM(C12:C13)</f>
        <v>5</v>
      </c>
      <c r="D11" s="776">
        <f t="shared" si="0"/>
        <v>0</v>
      </c>
      <c r="E11" s="776">
        <f t="shared" si="0"/>
        <v>0</v>
      </c>
      <c r="F11" s="776">
        <f t="shared" si="0"/>
        <v>3</v>
      </c>
      <c r="G11" s="776">
        <f t="shared" si="0"/>
        <v>2</v>
      </c>
      <c r="H11" s="776">
        <f t="shared" si="0"/>
        <v>4</v>
      </c>
      <c r="I11" s="776">
        <f t="shared" si="0"/>
        <v>1</v>
      </c>
      <c r="J11" s="776">
        <f t="shared" si="0"/>
        <v>0</v>
      </c>
      <c r="K11" s="776">
        <f t="shared" si="0"/>
        <v>0</v>
      </c>
      <c r="L11" s="776">
        <f t="shared" si="0"/>
        <v>1</v>
      </c>
      <c r="M11" s="776">
        <f t="shared" si="0"/>
        <v>2</v>
      </c>
    </row>
    <row r="12" spans="1:13" s="616" customFormat="1" ht="16.5" customHeight="1">
      <c r="A12" s="768" t="s">
        <v>0</v>
      </c>
      <c r="B12" s="769" t="s">
        <v>687</v>
      </c>
      <c r="C12" s="776">
        <f>+D12+F12+G12</f>
        <v>0</v>
      </c>
      <c r="D12" s="777">
        <v>0</v>
      </c>
      <c r="E12" s="777">
        <v>0</v>
      </c>
      <c r="F12" s="777">
        <v>0</v>
      </c>
      <c r="G12" s="777">
        <v>0</v>
      </c>
      <c r="H12" s="776">
        <f>+I12+J12+K12+L12+M12</f>
        <v>0</v>
      </c>
      <c r="I12" s="777">
        <v>0</v>
      </c>
      <c r="J12" s="777">
        <v>0</v>
      </c>
      <c r="K12" s="778">
        <v>0</v>
      </c>
      <c r="L12" s="778">
        <v>0</v>
      </c>
      <c r="M12" s="778">
        <v>0</v>
      </c>
    </row>
    <row r="13" spans="1:13" s="616" customFormat="1" ht="16.5" customHeight="1">
      <c r="A13" s="771" t="s">
        <v>1</v>
      </c>
      <c r="B13" s="775" t="s">
        <v>686</v>
      </c>
      <c r="C13" s="776">
        <f aca="true" t="shared" si="1" ref="C13:M13">SUM(C14:C22)</f>
        <v>5</v>
      </c>
      <c r="D13" s="776">
        <f t="shared" si="1"/>
        <v>0</v>
      </c>
      <c r="E13" s="776">
        <f t="shared" si="1"/>
        <v>0</v>
      </c>
      <c r="F13" s="776">
        <f t="shared" si="1"/>
        <v>3</v>
      </c>
      <c r="G13" s="776">
        <f t="shared" si="1"/>
        <v>2</v>
      </c>
      <c r="H13" s="776">
        <f t="shared" si="1"/>
        <v>4</v>
      </c>
      <c r="I13" s="776">
        <f t="shared" si="1"/>
        <v>1</v>
      </c>
      <c r="J13" s="776">
        <f t="shared" si="1"/>
        <v>0</v>
      </c>
      <c r="K13" s="776">
        <f t="shared" si="1"/>
        <v>0</v>
      </c>
      <c r="L13" s="776">
        <f t="shared" si="1"/>
        <v>1</v>
      </c>
      <c r="M13" s="776">
        <f t="shared" si="1"/>
        <v>2</v>
      </c>
    </row>
    <row r="14" spans="1:13" s="616" customFormat="1" ht="15.75" customHeight="1">
      <c r="A14" s="771" t="s">
        <v>52</v>
      </c>
      <c r="B14" s="752" t="s">
        <v>679</v>
      </c>
      <c r="C14" s="776">
        <f aca="true" t="shared" si="2" ref="C14:C22">+D14+F14+G14</f>
        <v>0</v>
      </c>
      <c r="D14" s="777">
        <v>0</v>
      </c>
      <c r="E14" s="777"/>
      <c r="F14" s="777">
        <v>0</v>
      </c>
      <c r="G14" s="777">
        <v>0</v>
      </c>
      <c r="H14" s="776">
        <f aca="true" t="shared" si="3" ref="H14:H22">+I14+J14+K14+L14+M14</f>
        <v>0</v>
      </c>
      <c r="I14" s="777">
        <v>0</v>
      </c>
      <c r="J14" s="777">
        <v>0</v>
      </c>
      <c r="K14" s="778">
        <v>0</v>
      </c>
      <c r="L14" s="778">
        <v>0</v>
      </c>
      <c r="M14" s="778">
        <v>0</v>
      </c>
    </row>
    <row r="15" spans="1:13" s="616" customFormat="1" ht="15.75" customHeight="1">
      <c r="A15" s="771" t="s">
        <v>53</v>
      </c>
      <c r="B15" s="752" t="s">
        <v>678</v>
      </c>
      <c r="C15" s="776">
        <f t="shared" si="2"/>
        <v>0</v>
      </c>
      <c r="D15" s="777">
        <v>0</v>
      </c>
      <c r="E15" s="777"/>
      <c r="F15" s="777">
        <v>0</v>
      </c>
      <c r="G15" s="777">
        <v>0</v>
      </c>
      <c r="H15" s="776">
        <f t="shared" si="3"/>
        <v>0</v>
      </c>
      <c r="I15" s="777">
        <v>0</v>
      </c>
      <c r="J15" s="777">
        <v>0</v>
      </c>
      <c r="K15" s="778">
        <v>0</v>
      </c>
      <c r="L15" s="778">
        <v>0</v>
      </c>
      <c r="M15" s="779">
        <v>0</v>
      </c>
    </row>
    <row r="16" spans="1:13" s="616" customFormat="1" ht="15.75" customHeight="1">
      <c r="A16" s="771" t="s">
        <v>58</v>
      </c>
      <c r="B16" s="752" t="s">
        <v>677</v>
      </c>
      <c r="C16" s="776">
        <f t="shared" si="2"/>
        <v>1</v>
      </c>
      <c r="D16" s="777">
        <v>0</v>
      </c>
      <c r="E16" s="777"/>
      <c r="F16" s="777">
        <v>1</v>
      </c>
      <c r="G16" s="777">
        <v>0</v>
      </c>
      <c r="H16" s="776">
        <f t="shared" si="3"/>
        <v>1</v>
      </c>
      <c r="I16" s="777">
        <v>1</v>
      </c>
      <c r="J16" s="777">
        <v>0</v>
      </c>
      <c r="K16" s="778">
        <v>0</v>
      </c>
      <c r="L16" s="778">
        <v>0</v>
      </c>
      <c r="M16" s="779">
        <v>0</v>
      </c>
    </row>
    <row r="17" spans="1:13" s="616" customFormat="1" ht="15.75" customHeight="1">
      <c r="A17" s="771" t="s">
        <v>73</v>
      </c>
      <c r="B17" s="752" t="s">
        <v>676</v>
      </c>
      <c r="C17" s="776">
        <f t="shared" si="2"/>
        <v>1</v>
      </c>
      <c r="D17" s="777">
        <v>0</v>
      </c>
      <c r="E17" s="777"/>
      <c r="F17" s="777">
        <v>1</v>
      </c>
      <c r="G17" s="777">
        <v>0</v>
      </c>
      <c r="H17" s="776">
        <f t="shared" si="3"/>
        <v>1</v>
      </c>
      <c r="I17" s="777">
        <v>0</v>
      </c>
      <c r="J17" s="777">
        <v>0</v>
      </c>
      <c r="K17" s="777">
        <v>0</v>
      </c>
      <c r="L17" s="777">
        <v>0</v>
      </c>
      <c r="M17" s="777">
        <v>1</v>
      </c>
    </row>
    <row r="18" spans="1:13" s="616" customFormat="1" ht="15.75" customHeight="1">
      <c r="A18" s="771" t="s">
        <v>74</v>
      </c>
      <c r="B18" s="752" t="s">
        <v>675</v>
      </c>
      <c r="C18" s="776">
        <f t="shared" si="2"/>
        <v>0</v>
      </c>
      <c r="D18" s="777">
        <v>0</v>
      </c>
      <c r="E18" s="777">
        <v>0</v>
      </c>
      <c r="F18" s="777">
        <v>0</v>
      </c>
      <c r="G18" s="777">
        <v>0</v>
      </c>
      <c r="H18" s="776">
        <f t="shared" si="3"/>
        <v>0</v>
      </c>
      <c r="I18" s="777">
        <v>0</v>
      </c>
      <c r="J18" s="777">
        <v>0</v>
      </c>
      <c r="K18" s="777">
        <v>0</v>
      </c>
      <c r="L18" s="777">
        <v>0</v>
      </c>
      <c r="M18" s="777">
        <v>0</v>
      </c>
    </row>
    <row r="19" spans="1:13" s="616" customFormat="1" ht="15.75" customHeight="1">
      <c r="A19" s="771" t="s">
        <v>75</v>
      </c>
      <c r="B19" s="752" t="s">
        <v>674</v>
      </c>
      <c r="C19" s="776">
        <f t="shared" si="2"/>
        <v>0</v>
      </c>
      <c r="D19" s="777">
        <v>0</v>
      </c>
      <c r="E19" s="777"/>
      <c r="F19" s="777">
        <v>0</v>
      </c>
      <c r="G19" s="777">
        <v>0</v>
      </c>
      <c r="H19" s="776">
        <f t="shared" si="3"/>
        <v>0</v>
      </c>
      <c r="I19" s="777">
        <v>0</v>
      </c>
      <c r="J19" s="777">
        <v>0</v>
      </c>
      <c r="K19" s="778">
        <v>0</v>
      </c>
      <c r="L19" s="778">
        <v>0</v>
      </c>
      <c r="M19" s="778">
        <v>0</v>
      </c>
    </row>
    <row r="20" spans="1:13" s="616" customFormat="1" ht="15.75" customHeight="1">
      <c r="A20" s="771" t="s">
        <v>76</v>
      </c>
      <c r="B20" s="752" t="s">
        <v>673</v>
      </c>
      <c r="C20" s="776">
        <f t="shared" si="2"/>
        <v>1</v>
      </c>
      <c r="D20" s="777">
        <v>0</v>
      </c>
      <c r="E20" s="777">
        <v>0</v>
      </c>
      <c r="F20" s="777">
        <v>0</v>
      </c>
      <c r="G20" s="777">
        <v>1</v>
      </c>
      <c r="H20" s="776">
        <f t="shared" si="3"/>
        <v>0</v>
      </c>
      <c r="I20" s="777">
        <v>0</v>
      </c>
      <c r="J20" s="777">
        <v>0</v>
      </c>
      <c r="K20" s="777">
        <v>0</v>
      </c>
      <c r="L20" s="777">
        <v>0</v>
      </c>
      <c r="M20" s="777">
        <v>0</v>
      </c>
    </row>
    <row r="21" spans="1:13" s="616" customFormat="1" ht="15.75" customHeight="1">
      <c r="A21" s="771" t="s">
        <v>77</v>
      </c>
      <c r="B21" s="752" t="s">
        <v>672</v>
      </c>
      <c r="C21" s="776">
        <f t="shared" si="2"/>
        <v>1</v>
      </c>
      <c r="D21" s="777">
        <v>0</v>
      </c>
      <c r="E21" s="777">
        <v>0</v>
      </c>
      <c r="F21" s="777">
        <v>1</v>
      </c>
      <c r="G21" s="777">
        <v>0</v>
      </c>
      <c r="H21" s="776">
        <f t="shared" si="3"/>
        <v>1</v>
      </c>
      <c r="I21" s="777">
        <v>0</v>
      </c>
      <c r="J21" s="777">
        <v>0</v>
      </c>
      <c r="K21" s="778">
        <v>0</v>
      </c>
      <c r="L21" s="778">
        <v>0</v>
      </c>
      <c r="M21" s="779">
        <v>1</v>
      </c>
    </row>
    <row r="22" spans="1:13" s="616" customFormat="1" ht="15.75" customHeight="1">
      <c r="A22" s="771" t="s">
        <v>78</v>
      </c>
      <c r="B22" s="752" t="s">
        <v>671</v>
      </c>
      <c r="C22" s="776">
        <f t="shared" si="2"/>
        <v>1</v>
      </c>
      <c r="D22" s="777">
        <v>0</v>
      </c>
      <c r="E22" s="777"/>
      <c r="F22" s="777">
        <v>0</v>
      </c>
      <c r="G22" s="777">
        <v>1</v>
      </c>
      <c r="H22" s="776">
        <f t="shared" si="3"/>
        <v>1</v>
      </c>
      <c r="I22" s="777">
        <v>0</v>
      </c>
      <c r="J22" s="777">
        <v>0</v>
      </c>
      <c r="K22" s="778">
        <v>0</v>
      </c>
      <c r="L22" s="778">
        <v>1</v>
      </c>
      <c r="M22" s="779">
        <v>0</v>
      </c>
    </row>
    <row r="23" spans="1:13" ht="25.5" customHeight="1">
      <c r="A23" s="1802"/>
      <c r="B23" s="1802"/>
      <c r="C23" s="1802"/>
      <c r="D23" s="1802"/>
      <c r="E23" s="1802"/>
      <c r="F23" s="617"/>
      <c r="G23" s="617"/>
      <c r="H23" s="546"/>
      <c r="J23" s="1764" t="str">
        <f>'Thong tin'!B8</f>
        <v>Trà Vinh, ngày 03 tháng 8 năm 2016</v>
      </c>
      <c r="K23" s="1764"/>
      <c r="L23" s="1764"/>
      <c r="M23" s="1764"/>
    </row>
    <row r="24" spans="1:13" ht="18.75" customHeight="1">
      <c r="A24" s="1805" t="s">
        <v>4</v>
      </c>
      <c r="B24" s="1805"/>
      <c r="C24" s="1805"/>
      <c r="D24" s="1805"/>
      <c r="E24" s="1805"/>
      <c r="F24" s="617"/>
      <c r="G24" s="617"/>
      <c r="H24" s="548"/>
      <c r="I24" s="1757" t="str">
        <f>'Thong tin'!B7</f>
        <v>PHÓ CỤC TRƯỞNG</v>
      </c>
      <c r="J24" s="1757"/>
      <c r="K24" s="1757"/>
      <c r="L24" s="1757"/>
      <c r="M24" s="1757"/>
    </row>
    <row r="25" spans="1:13" ht="18.75">
      <c r="A25" s="1778"/>
      <c r="B25" s="1778"/>
      <c r="C25" s="1778"/>
      <c r="D25" s="1778"/>
      <c r="E25" s="1778"/>
      <c r="F25" s="622"/>
      <c r="G25" s="622"/>
      <c r="H25" s="617"/>
      <c r="I25" s="1779"/>
      <c r="J25" s="1779"/>
      <c r="K25" s="1779"/>
      <c r="L25" s="1779"/>
      <c r="M25" s="1779"/>
    </row>
    <row r="26" spans="1:13" ht="31.5" customHeight="1">
      <c r="A26" s="550"/>
      <c r="B26" s="550"/>
      <c r="C26" s="550"/>
      <c r="D26" s="550"/>
      <c r="E26" s="550"/>
      <c r="F26" s="622"/>
      <c r="G26" s="622"/>
      <c r="H26" s="617"/>
      <c r="I26" s="552"/>
      <c r="J26" s="552"/>
      <c r="K26" s="552"/>
      <c r="L26" s="552"/>
      <c r="M26" s="552"/>
    </row>
    <row r="27" spans="1:13" ht="18.75">
      <c r="A27" s="550"/>
      <c r="B27" s="550"/>
      <c r="C27" s="550"/>
      <c r="D27" s="550"/>
      <c r="E27" s="550"/>
      <c r="F27" s="622"/>
      <c r="G27" s="622"/>
      <c r="H27" s="617"/>
      <c r="I27" s="552"/>
      <c r="J27" s="552"/>
      <c r="K27" s="552"/>
      <c r="L27" s="552"/>
      <c r="M27" s="552"/>
    </row>
    <row r="28" spans="1:13" ht="18">
      <c r="A28" s="617"/>
      <c r="B28" s="617"/>
      <c r="C28" s="617"/>
      <c r="D28" s="617"/>
      <c r="E28" s="617"/>
      <c r="F28" s="617"/>
      <c r="G28" s="617"/>
      <c r="H28" s="617"/>
      <c r="I28" s="617"/>
      <c r="J28" s="617"/>
      <c r="K28" s="617"/>
      <c r="L28" s="617"/>
      <c r="M28" s="617"/>
    </row>
    <row r="29" spans="1:13" ht="18.75">
      <c r="A29" s="1739" t="str">
        <f>'Thong tin'!B5</f>
        <v>Nhan Quốc Hải</v>
      </c>
      <c r="B29" s="1739"/>
      <c r="C29" s="1739"/>
      <c r="D29" s="1739"/>
      <c r="E29" s="1739"/>
      <c r="F29" s="617"/>
      <c r="G29" s="617"/>
      <c r="H29" s="623"/>
      <c r="I29" s="1680" t="str">
        <f>'Thong tin'!B6</f>
        <v>Trần Việt Hồng</v>
      </c>
      <c r="J29" s="1680"/>
      <c r="K29" s="1680"/>
      <c r="L29" s="1680"/>
      <c r="M29" s="1680"/>
    </row>
    <row r="30" spans="1:13" ht="12.75" customHeight="1">
      <c r="A30" s="617"/>
      <c r="B30" s="617"/>
      <c r="C30" s="617"/>
      <c r="D30" s="617"/>
      <c r="E30" s="617"/>
      <c r="F30" s="617"/>
      <c r="G30" s="617"/>
      <c r="H30" s="617"/>
      <c r="I30" s="623"/>
      <c r="J30" s="623"/>
      <c r="K30" s="623"/>
      <c r="L30" s="623"/>
      <c r="M30" s="623"/>
    </row>
  </sheetData>
  <sheetProtection/>
  <mergeCells count="34">
    <mergeCell ref="D2:I2"/>
    <mergeCell ref="E8:E9"/>
    <mergeCell ref="I7:M7"/>
    <mergeCell ref="K8:K9"/>
    <mergeCell ref="L8:L9"/>
    <mergeCell ref="J5:M5"/>
    <mergeCell ref="K2:M2"/>
    <mergeCell ref="G8:G9"/>
    <mergeCell ref="A1:C1"/>
    <mergeCell ref="A4:C4"/>
    <mergeCell ref="D4:I4"/>
    <mergeCell ref="D1:I1"/>
    <mergeCell ref="D6:G6"/>
    <mergeCell ref="A6:B9"/>
    <mergeCell ref="A5:B5"/>
    <mergeCell ref="D7:G7"/>
    <mergeCell ref="H7:H9"/>
    <mergeCell ref="D8:D9"/>
    <mergeCell ref="C6:C9"/>
    <mergeCell ref="H6:M6"/>
    <mergeCell ref="M8:M9"/>
    <mergeCell ref="F8:F9"/>
    <mergeCell ref="I8:I9"/>
    <mergeCell ref="J8:J9"/>
    <mergeCell ref="A29:E29"/>
    <mergeCell ref="I29:M29"/>
    <mergeCell ref="A24:E24"/>
    <mergeCell ref="I24:M24"/>
    <mergeCell ref="A25:E25"/>
    <mergeCell ref="A10:B10"/>
    <mergeCell ref="A11:B11"/>
    <mergeCell ref="I25:M25"/>
    <mergeCell ref="J23:M23"/>
    <mergeCell ref="A23:E23"/>
  </mergeCells>
  <printOptions horizontalCentered="1"/>
  <pageMargins left="0.47" right="0.37" top="0.19" bottom="0.14" header="0.12" footer="0.25"/>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8"/>
  </sheetPr>
  <dimension ref="A1:T34"/>
  <sheetViews>
    <sheetView view="pageBreakPreview" zoomScale="80" zoomScaleSheetLayoutView="80" zoomScalePageLayoutView="0" workbookViewId="0" topLeftCell="A1">
      <selection activeCell="K31" sqref="K31"/>
    </sheetView>
  </sheetViews>
  <sheetFormatPr defaultColWidth="9.00390625" defaultRowHeight="15.75"/>
  <cols>
    <col min="1" max="1" width="2.50390625" style="529" customWidth="1"/>
    <col min="2" max="2" width="17.125" style="529" customWidth="1"/>
    <col min="3" max="3" width="6.125" style="529" customWidth="1"/>
    <col min="4" max="4" width="5.875" style="529" customWidth="1"/>
    <col min="5" max="5" width="4.75390625" style="529" customWidth="1"/>
    <col min="6" max="6" width="6.375" style="529" customWidth="1"/>
    <col min="7" max="7" width="4.50390625" style="529" customWidth="1"/>
    <col min="8" max="8" width="7.25390625" style="529" customWidth="1"/>
    <col min="9" max="9" width="6.00390625" style="529" customWidth="1"/>
    <col min="10" max="10" width="7.50390625" style="529" customWidth="1"/>
    <col min="11" max="11" width="5.875" style="529" customWidth="1"/>
    <col min="12" max="12" width="6.50390625" style="529" customWidth="1"/>
    <col min="13" max="13" width="5.375" style="529" customWidth="1"/>
    <col min="14" max="14" width="6.125" style="529" customWidth="1"/>
    <col min="15" max="15" width="6.25390625" style="529" customWidth="1"/>
    <col min="16" max="16" width="7.00390625" style="529" customWidth="1"/>
    <col min="17" max="17" width="5.75390625" style="529" customWidth="1"/>
    <col min="18" max="18" width="4.875" style="529" customWidth="1"/>
    <col min="19" max="19" width="6.00390625" style="529" customWidth="1"/>
    <col min="20" max="20" width="6.125" style="529" customWidth="1"/>
    <col min="21" max="16384" width="9.00390625" style="529" customWidth="1"/>
  </cols>
  <sheetData>
    <row r="1" spans="1:20" ht="18" customHeight="1">
      <c r="A1" s="1880" t="s">
        <v>311</v>
      </c>
      <c r="B1" s="1880"/>
      <c r="C1" s="1880"/>
      <c r="D1" s="1880"/>
      <c r="E1" s="1769" t="s">
        <v>656</v>
      </c>
      <c r="F1" s="1769"/>
      <c r="G1" s="1769"/>
      <c r="H1" s="1769"/>
      <c r="I1" s="1769"/>
      <c r="J1" s="1769"/>
      <c r="K1" s="1769"/>
      <c r="L1" s="1769"/>
      <c r="M1" s="1769"/>
      <c r="N1" s="1769"/>
      <c r="O1" s="1769"/>
      <c r="P1" s="530" t="s">
        <v>392</v>
      </c>
      <c r="Q1" s="620"/>
      <c r="R1" s="620"/>
      <c r="S1" s="620"/>
      <c r="T1" s="620"/>
    </row>
    <row r="2" spans="1:20" ht="20.25" customHeight="1">
      <c r="A2" s="673" t="s">
        <v>339</v>
      </c>
      <c r="B2" s="673" t="s">
        <v>339</v>
      </c>
      <c r="C2" s="673"/>
      <c r="D2" s="673"/>
      <c r="E2" s="1769"/>
      <c r="F2" s="1769"/>
      <c r="G2" s="1769"/>
      <c r="H2" s="1769"/>
      <c r="I2" s="1769"/>
      <c r="J2" s="1769"/>
      <c r="K2" s="1769"/>
      <c r="L2" s="1769"/>
      <c r="M2" s="1769"/>
      <c r="N2" s="1769"/>
      <c r="O2" s="1769"/>
      <c r="P2" s="660" t="str">
        <f>'Thong tin'!B4</f>
        <v>CTHADS TRÀ VINH</v>
      </c>
      <c r="Q2" s="620"/>
      <c r="R2" s="620"/>
      <c r="S2" s="620"/>
      <c r="T2" s="620"/>
    </row>
    <row r="3" spans="1:20" ht="15" customHeight="1">
      <c r="A3" s="673" t="s">
        <v>340</v>
      </c>
      <c r="B3" s="673" t="s">
        <v>340</v>
      </c>
      <c r="C3" s="673"/>
      <c r="D3" s="673"/>
      <c r="E3" s="1769"/>
      <c r="F3" s="1769"/>
      <c r="G3" s="1769"/>
      <c r="H3" s="1769"/>
      <c r="I3" s="1769"/>
      <c r="J3" s="1769"/>
      <c r="K3" s="1769"/>
      <c r="L3" s="1769"/>
      <c r="M3" s="1769"/>
      <c r="N3" s="1769"/>
      <c r="O3" s="1769"/>
      <c r="P3" s="530" t="s">
        <v>460</v>
      </c>
      <c r="Q3" s="530"/>
      <c r="R3" s="530"/>
      <c r="S3" s="624"/>
      <c r="T3" s="624"/>
    </row>
    <row r="4" spans="1:20" ht="15.75" customHeight="1">
      <c r="A4" s="676" t="s">
        <v>662</v>
      </c>
      <c r="B4" s="676" t="s">
        <v>662</v>
      </c>
      <c r="C4" s="676"/>
      <c r="D4" s="676"/>
      <c r="E4" s="1886" t="str">
        <f>'Thong tin'!B3</f>
        <v>10  tháng / năm 2016</v>
      </c>
      <c r="F4" s="1886"/>
      <c r="G4" s="1886"/>
      <c r="H4" s="1886"/>
      <c r="I4" s="1886"/>
      <c r="J4" s="1886"/>
      <c r="K4" s="1886"/>
      <c r="L4" s="1886"/>
      <c r="M4" s="1886"/>
      <c r="N4" s="1886"/>
      <c r="O4" s="1886"/>
      <c r="P4" s="620" t="s">
        <v>404</v>
      </c>
      <c r="Q4" s="530"/>
      <c r="R4" s="530"/>
      <c r="S4" s="624"/>
      <c r="T4" s="624"/>
    </row>
    <row r="5" spans="1:18" ht="24" customHeight="1">
      <c r="A5" s="625"/>
      <c r="B5" s="625"/>
      <c r="C5" s="625"/>
      <c r="F5" s="1881"/>
      <c r="G5" s="1881"/>
      <c r="H5" s="1881"/>
      <c r="I5" s="1881"/>
      <c r="J5" s="1881"/>
      <c r="K5" s="1881"/>
      <c r="L5" s="1881"/>
      <c r="M5" s="1881"/>
      <c r="N5" s="1881"/>
      <c r="O5" s="1881"/>
      <c r="P5" s="587" t="s">
        <v>436</v>
      </c>
      <c r="Q5" s="626"/>
      <c r="R5" s="626"/>
    </row>
    <row r="6" spans="1:20" s="627" customFormat="1" ht="18" customHeight="1">
      <c r="A6" s="1873" t="s">
        <v>72</v>
      </c>
      <c r="B6" s="1875"/>
      <c r="C6" s="1814" t="s">
        <v>38</v>
      </c>
      <c r="D6" s="1827"/>
      <c r="E6" s="1814" t="s">
        <v>7</v>
      </c>
      <c r="F6" s="1868"/>
      <c r="G6" s="1868"/>
      <c r="H6" s="1868"/>
      <c r="I6" s="1868"/>
      <c r="J6" s="1868"/>
      <c r="K6" s="1868"/>
      <c r="L6" s="1868"/>
      <c r="M6" s="1868"/>
      <c r="N6" s="1868"/>
      <c r="O6" s="1868"/>
      <c r="P6" s="1868"/>
      <c r="Q6" s="1868"/>
      <c r="R6" s="1868"/>
      <c r="S6" s="1868"/>
      <c r="T6" s="1827"/>
    </row>
    <row r="7" spans="1:20" s="627" customFormat="1" ht="22.5" customHeight="1">
      <c r="A7" s="1884"/>
      <c r="B7" s="1885"/>
      <c r="C7" s="1824" t="s">
        <v>437</v>
      </c>
      <c r="D7" s="1824" t="s">
        <v>438</v>
      </c>
      <c r="E7" s="1814" t="s">
        <v>312</v>
      </c>
      <c r="F7" s="1887"/>
      <c r="G7" s="1887"/>
      <c r="H7" s="1887"/>
      <c r="I7" s="1887"/>
      <c r="J7" s="1887"/>
      <c r="K7" s="1887"/>
      <c r="L7" s="1888"/>
      <c r="M7" s="1814" t="s">
        <v>439</v>
      </c>
      <c r="N7" s="1868"/>
      <c r="O7" s="1868"/>
      <c r="P7" s="1868"/>
      <c r="Q7" s="1868"/>
      <c r="R7" s="1868"/>
      <c r="S7" s="1868"/>
      <c r="T7" s="1827"/>
    </row>
    <row r="8" spans="1:20" s="627" customFormat="1" ht="42.75" customHeight="1">
      <c r="A8" s="1884"/>
      <c r="B8" s="1885"/>
      <c r="C8" s="1825"/>
      <c r="D8" s="1825"/>
      <c r="E8" s="1804" t="s">
        <v>440</v>
      </c>
      <c r="F8" s="1804"/>
      <c r="G8" s="1814" t="s">
        <v>441</v>
      </c>
      <c r="H8" s="1868"/>
      <c r="I8" s="1868"/>
      <c r="J8" s="1868"/>
      <c r="K8" s="1868"/>
      <c r="L8" s="1827"/>
      <c r="M8" s="1804" t="s">
        <v>442</v>
      </c>
      <c r="N8" s="1804"/>
      <c r="O8" s="1814" t="s">
        <v>441</v>
      </c>
      <c r="P8" s="1868"/>
      <c r="Q8" s="1868"/>
      <c r="R8" s="1868"/>
      <c r="S8" s="1868"/>
      <c r="T8" s="1827"/>
    </row>
    <row r="9" spans="1:20" s="627" customFormat="1" ht="35.25" customHeight="1">
      <c r="A9" s="1884"/>
      <c r="B9" s="1885"/>
      <c r="C9" s="1825"/>
      <c r="D9" s="1825"/>
      <c r="E9" s="1824" t="s">
        <v>313</v>
      </c>
      <c r="F9" s="1824" t="s">
        <v>314</v>
      </c>
      <c r="G9" s="1878" t="s">
        <v>315</v>
      </c>
      <c r="H9" s="1879"/>
      <c r="I9" s="1878" t="s">
        <v>316</v>
      </c>
      <c r="J9" s="1879"/>
      <c r="K9" s="1878" t="s">
        <v>317</v>
      </c>
      <c r="L9" s="1879"/>
      <c r="M9" s="1824" t="s">
        <v>318</v>
      </c>
      <c r="N9" s="1824" t="s">
        <v>314</v>
      </c>
      <c r="O9" s="1878" t="s">
        <v>315</v>
      </c>
      <c r="P9" s="1879"/>
      <c r="Q9" s="1878" t="s">
        <v>319</v>
      </c>
      <c r="R9" s="1879"/>
      <c r="S9" s="1878" t="s">
        <v>320</v>
      </c>
      <c r="T9" s="1879"/>
    </row>
    <row r="10" spans="1:20" s="627" customFormat="1" ht="25.5" customHeight="1">
      <c r="A10" s="1878"/>
      <c r="B10" s="1879"/>
      <c r="C10" s="1826"/>
      <c r="D10" s="1826"/>
      <c r="E10" s="1826"/>
      <c r="F10" s="1826"/>
      <c r="G10" s="592" t="s">
        <v>318</v>
      </c>
      <c r="H10" s="592" t="s">
        <v>314</v>
      </c>
      <c r="I10" s="595" t="s">
        <v>318</v>
      </c>
      <c r="J10" s="592" t="s">
        <v>314</v>
      </c>
      <c r="K10" s="595" t="s">
        <v>318</v>
      </c>
      <c r="L10" s="592" t="s">
        <v>314</v>
      </c>
      <c r="M10" s="1826"/>
      <c r="N10" s="1826"/>
      <c r="O10" s="592" t="s">
        <v>318</v>
      </c>
      <c r="P10" s="592" t="s">
        <v>314</v>
      </c>
      <c r="Q10" s="595" t="s">
        <v>318</v>
      </c>
      <c r="R10" s="592" t="s">
        <v>314</v>
      </c>
      <c r="S10" s="595" t="s">
        <v>318</v>
      </c>
      <c r="T10" s="592" t="s">
        <v>314</v>
      </c>
    </row>
    <row r="11" spans="1:20" s="597" customFormat="1" ht="12.75">
      <c r="A11" s="1882" t="s">
        <v>6</v>
      </c>
      <c r="B11" s="1883"/>
      <c r="C11" s="628">
        <v>1</v>
      </c>
      <c r="D11" s="596">
        <v>2</v>
      </c>
      <c r="E11" s="628">
        <v>3</v>
      </c>
      <c r="F11" s="596">
        <v>4</v>
      </c>
      <c r="G11" s="628">
        <v>5</v>
      </c>
      <c r="H11" s="596">
        <v>6</v>
      </c>
      <c r="I11" s="628">
        <v>7</v>
      </c>
      <c r="J11" s="596">
        <v>8</v>
      </c>
      <c r="K11" s="628">
        <v>9</v>
      </c>
      <c r="L11" s="596">
        <v>10</v>
      </c>
      <c r="M11" s="628">
        <v>11</v>
      </c>
      <c r="N11" s="596">
        <v>12</v>
      </c>
      <c r="O11" s="628">
        <v>13</v>
      </c>
      <c r="P11" s="596">
        <v>14</v>
      </c>
      <c r="Q11" s="628">
        <v>15</v>
      </c>
      <c r="R11" s="596">
        <v>16</v>
      </c>
      <c r="S11" s="628">
        <v>17</v>
      </c>
      <c r="T11" s="596">
        <v>18</v>
      </c>
    </row>
    <row r="12" spans="1:20" s="543" customFormat="1" ht="15.75" customHeight="1">
      <c r="A12" s="1829" t="s">
        <v>688</v>
      </c>
      <c r="B12" s="1829"/>
      <c r="C12" s="767">
        <f aca="true" t="shared" si="0" ref="C12:T12">SUM(C13:C14)</f>
        <v>0</v>
      </c>
      <c r="D12" s="767">
        <f t="shared" si="0"/>
        <v>0</v>
      </c>
      <c r="E12" s="767">
        <f t="shared" si="0"/>
        <v>0</v>
      </c>
      <c r="F12" s="767">
        <f t="shared" si="0"/>
        <v>0</v>
      </c>
      <c r="G12" s="767">
        <f t="shared" si="0"/>
        <v>0</v>
      </c>
      <c r="H12" s="767">
        <f t="shared" si="0"/>
        <v>0</v>
      </c>
      <c r="I12" s="767">
        <f t="shared" si="0"/>
        <v>0</v>
      </c>
      <c r="J12" s="767">
        <f t="shared" si="0"/>
        <v>0</v>
      </c>
      <c r="K12" s="767">
        <f t="shared" si="0"/>
        <v>0</v>
      </c>
      <c r="L12" s="767">
        <f t="shared" si="0"/>
        <v>0</v>
      </c>
      <c r="M12" s="767">
        <f t="shared" si="0"/>
        <v>0</v>
      </c>
      <c r="N12" s="767">
        <f t="shared" si="0"/>
        <v>0</v>
      </c>
      <c r="O12" s="767">
        <f t="shared" si="0"/>
        <v>0</v>
      </c>
      <c r="P12" s="767">
        <f t="shared" si="0"/>
        <v>0</v>
      </c>
      <c r="Q12" s="767">
        <f t="shared" si="0"/>
        <v>0</v>
      </c>
      <c r="R12" s="767">
        <f t="shared" si="0"/>
        <v>0</v>
      </c>
      <c r="S12" s="767">
        <f t="shared" si="0"/>
        <v>0</v>
      </c>
      <c r="T12" s="767">
        <f t="shared" si="0"/>
        <v>0</v>
      </c>
    </row>
    <row r="13" spans="1:20" s="543" customFormat="1" ht="15.75" customHeight="1">
      <c r="A13" s="768" t="s">
        <v>0</v>
      </c>
      <c r="B13" s="769" t="s">
        <v>687</v>
      </c>
      <c r="C13" s="767">
        <f>+E13+M13</f>
        <v>0</v>
      </c>
      <c r="D13" s="770">
        <f>+F13+N13</f>
        <v>0</v>
      </c>
      <c r="E13" s="770">
        <v>0</v>
      </c>
      <c r="F13" s="770">
        <v>0</v>
      </c>
      <c r="G13" s="770">
        <v>0</v>
      </c>
      <c r="H13" s="770">
        <v>0</v>
      </c>
      <c r="I13" s="770">
        <v>0</v>
      </c>
      <c r="J13" s="770">
        <v>0</v>
      </c>
      <c r="K13" s="770">
        <v>0</v>
      </c>
      <c r="L13" s="770">
        <v>0</v>
      </c>
      <c r="M13" s="770">
        <v>0</v>
      </c>
      <c r="N13" s="770">
        <v>0</v>
      </c>
      <c r="O13" s="770">
        <v>0</v>
      </c>
      <c r="P13" s="770">
        <v>0</v>
      </c>
      <c r="Q13" s="770">
        <v>0</v>
      </c>
      <c r="R13" s="770">
        <v>0</v>
      </c>
      <c r="S13" s="770">
        <v>0</v>
      </c>
      <c r="T13" s="780">
        <v>0</v>
      </c>
    </row>
    <row r="14" spans="1:20" s="543" customFormat="1" ht="15.75" customHeight="1">
      <c r="A14" s="771" t="s">
        <v>1</v>
      </c>
      <c r="B14" s="769" t="s">
        <v>686</v>
      </c>
      <c r="C14" s="767">
        <f aca="true" t="shared" si="1" ref="C14:T14">SUM(C15:C23)</f>
        <v>0</v>
      </c>
      <c r="D14" s="767">
        <f t="shared" si="1"/>
        <v>0</v>
      </c>
      <c r="E14" s="767">
        <f t="shared" si="1"/>
        <v>0</v>
      </c>
      <c r="F14" s="767">
        <f t="shared" si="1"/>
        <v>0</v>
      </c>
      <c r="G14" s="767">
        <f t="shared" si="1"/>
        <v>0</v>
      </c>
      <c r="H14" s="767">
        <f t="shared" si="1"/>
        <v>0</v>
      </c>
      <c r="I14" s="767">
        <f t="shared" si="1"/>
        <v>0</v>
      </c>
      <c r="J14" s="767">
        <f t="shared" si="1"/>
        <v>0</v>
      </c>
      <c r="K14" s="767">
        <f t="shared" si="1"/>
        <v>0</v>
      </c>
      <c r="L14" s="767">
        <f t="shared" si="1"/>
        <v>0</v>
      </c>
      <c r="M14" s="767">
        <f t="shared" si="1"/>
        <v>0</v>
      </c>
      <c r="N14" s="767">
        <f t="shared" si="1"/>
        <v>0</v>
      </c>
      <c r="O14" s="767">
        <f t="shared" si="1"/>
        <v>0</v>
      </c>
      <c r="P14" s="767">
        <f t="shared" si="1"/>
        <v>0</v>
      </c>
      <c r="Q14" s="767">
        <f t="shared" si="1"/>
        <v>0</v>
      </c>
      <c r="R14" s="767">
        <f t="shared" si="1"/>
        <v>0</v>
      </c>
      <c r="S14" s="767">
        <f t="shared" si="1"/>
        <v>0</v>
      </c>
      <c r="T14" s="767">
        <f t="shared" si="1"/>
        <v>0</v>
      </c>
    </row>
    <row r="15" spans="1:20" s="543" customFormat="1" ht="15.75" customHeight="1">
      <c r="A15" s="771" t="s">
        <v>52</v>
      </c>
      <c r="B15" s="752" t="s">
        <v>679</v>
      </c>
      <c r="C15" s="767">
        <f aca="true" t="shared" si="2" ref="C15:C23">+E15+M15</f>
        <v>0</v>
      </c>
      <c r="D15" s="770">
        <f aca="true" t="shared" si="3" ref="D15:D23">+F15+N15</f>
        <v>0</v>
      </c>
      <c r="E15" s="770">
        <v>0</v>
      </c>
      <c r="F15" s="770">
        <v>0</v>
      </c>
      <c r="G15" s="770">
        <v>0</v>
      </c>
      <c r="H15" s="770">
        <v>0</v>
      </c>
      <c r="I15" s="770">
        <v>0</v>
      </c>
      <c r="J15" s="770">
        <v>0</v>
      </c>
      <c r="K15" s="770">
        <v>0</v>
      </c>
      <c r="L15" s="770">
        <v>0</v>
      </c>
      <c r="M15" s="770">
        <v>0</v>
      </c>
      <c r="N15" s="770">
        <v>0</v>
      </c>
      <c r="O15" s="770">
        <v>0</v>
      </c>
      <c r="P15" s="770">
        <v>0</v>
      </c>
      <c r="Q15" s="770">
        <v>0</v>
      </c>
      <c r="R15" s="770">
        <v>0</v>
      </c>
      <c r="S15" s="770">
        <v>0</v>
      </c>
      <c r="T15" s="780">
        <v>0</v>
      </c>
    </row>
    <row r="16" spans="1:20" s="543" customFormat="1" ht="15.75" customHeight="1">
      <c r="A16" s="771" t="s">
        <v>53</v>
      </c>
      <c r="B16" s="752" t="s">
        <v>678</v>
      </c>
      <c r="C16" s="767">
        <f t="shared" si="2"/>
        <v>0</v>
      </c>
      <c r="D16" s="770">
        <f t="shared" si="3"/>
        <v>0</v>
      </c>
      <c r="E16" s="770">
        <v>0</v>
      </c>
      <c r="F16" s="770">
        <v>0</v>
      </c>
      <c r="G16" s="770">
        <v>0</v>
      </c>
      <c r="H16" s="770">
        <v>0</v>
      </c>
      <c r="I16" s="770">
        <v>0</v>
      </c>
      <c r="J16" s="770">
        <v>0</v>
      </c>
      <c r="K16" s="770">
        <v>0</v>
      </c>
      <c r="L16" s="770">
        <v>0</v>
      </c>
      <c r="M16" s="770">
        <v>0</v>
      </c>
      <c r="N16" s="780"/>
      <c r="O16" s="770">
        <v>0</v>
      </c>
      <c r="P16" s="770">
        <v>0</v>
      </c>
      <c r="Q16" s="770">
        <v>0</v>
      </c>
      <c r="R16" s="770">
        <v>0</v>
      </c>
      <c r="S16" s="770">
        <v>0</v>
      </c>
      <c r="T16" s="780">
        <v>0</v>
      </c>
    </row>
    <row r="17" spans="1:20" s="543" customFormat="1" ht="15.75" customHeight="1">
      <c r="A17" s="771" t="s">
        <v>58</v>
      </c>
      <c r="B17" s="752" t="s">
        <v>677</v>
      </c>
      <c r="C17" s="767">
        <f t="shared" si="2"/>
        <v>0</v>
      </c>
      <c r="D17" s="770">
        <f t="shared" si="3"/>
        <v>0</v>
      </c>
      <c r="E17" s="770"/>
      <c r="F17" s="770"/>
      <c r="G17" s="770"/>
      <c r="H17" s="770"/>
      <c r="I17" s="770"/>
      <c r="J17" s="770"/>
      <c r="K17" s="770"/>
      <c r="L17" s="770"/>
      <c r="M17" s="770"/>
      <c r="N17" s="780"/>
      <c r="O17" s="770"/>
      <c r="P17" s="770"/>
      <c r="Q17" s="770"/>
      <c r="R17" s="770"/>
      <c r="S17" s="770"/>
      <c r="T17" s="780"/>
    </row>
    <row r="18" spans="1:20" s="543" customFormat="1" ht="15.75" customHeight="1">
      <c r="A18" s="771" t="s">
        <v>73</v>
      </c>
      <c r="B18" s="752" t="s">
        <v>676</v>
      </c>
      <c r="C18" s="767">
        <f t="shared" si="2"/>
        <v>0</v>
      </c>
      <c r="D18" s="770">
        <f t="shared" si="3"/>
        <v>0</v>
      </c>
      <c r="E18" s="770">
        <v>0</v>
      </c>
      <c r="F18" s="770">
        <v>0</v>
      </c>
      <c r="G18" s="770">
        <v>0</v>
      </c>
      <c r="H18" s="770">
        <v>0</v>
      </c>
      <c r="I18" s="770">
        <v>0</v>
      </c>
      <c r="J18" s="770">
        <v>0</v>
      </c>
      <c r="K18" s="770">
        <v>0</v>
      </c>
      <c r="L18" s="770">
        <v>0</v>
      </c>
      <c r="M18" s="770"/>
      <c r="N18" s="780"/>
      <c r="O18" s="770"/>
      <c r="P18" s="770"/>
      <c r="Q18" s="770"/>
      <c r="R18" s="770"/>
      <c r="S18" s="770"/>
      <c r="T18" s="780"/>
    </row>
    <row r="19" spans="1:20" s="543" customFormat="1" ht="15.75" customHeight="1">
      <c r="A19" s="771" t="s">
        <v>74</v>
      </c>
      <c r="B19" s="752" t="s">
        <v>675</v>
      </c>
      <c r="C19" s="767">
        <f t="shared" si="2"/>
        <v>0</v>
      </c>
      <c r="D19" s="770">
        <f t="shared" si="3"/>
        <v>0</v>
      </c>
      <c r="E19" s="770">
        <v>0</v>
      </c>
      <c r="F19" s="770">
        <v>0</v>
      </c>
      <c r="G19" s="770">
        <v>0</v>
      </c>
      <c r="H19" s="770">
        <v>0</v>
      </c>
      <c r="I19" s="770">
        <v>0</v>
      </c>
      <c r="J19" s="770">
        <v>0</v>
      </c>
      <c r="K19" s="770">
        <v>0</v>
      </c>
      <c r="L19" s="770">
        <v>0</v>
      </c>
      <c r="M19" s="770"/>
      <c r="N19" s="780"/>
      <c r="O19" s="770"/>
      <c r="P19" s="770"/>
      <c r="Q19" s="770"/>
      <c r="R19" s="770"/>
      <c r="S19" s="770"/>
      <c r="T19" s="780"/>
    </row>
    <row r="20" spans="1:20" s="543" customFormat="1" ht="15.75" customHeight="1">
      <c r="A20" s="771" t="s">
        <v>75</v>
      </c>
      <c r="B20" s="752" t="s">
        <v>674</v>
      </c>
      <c r="C20" s="767">
        <f t="shared" si="2"/>
        <v>0</v>
      </c>
      <c r="D20" s="770">
        <f t="shared" si="3"/>
        <v>0</v>
      </c>
      <c r="E20" s="770">
        <v>0</v>
      </c>
      <c r="F20" s="770">
        <v>0</v>
      </c>
      <c r="G20" s="770">
        <v>0</v>
      </c>
      <c r="H20" s="770">
        <v>0</v>
      </c>
      <c r="I20" s="770">
        <v>0</v>
      </c>
      <c r="J20" s="770">
        <v>0</v>
      </c>
      <c r="K20" s="770">
        <v>0</v>
      </c>
      <c r="L20" s="770">
        <v>0</v>
      </c>
      <c r="M20" s="770"/>
      <c r="N20" s="780"/>
      <c r="O20" s="770"/>
      <c r="P20" s="770"/>
      <c r="Q20" s="770"/>
      <c r="R20" s="770"/>
      <c r="S20" s="770"/>
      <c r="T20" s="780"/>
    </row>
    <row r="21" spans="1:20" s="543" customFormat="1" ht="15.75" customHeight="1">
      <c r="A21" s="771" t="s">
        <v>76</v>
      </c>
      <c r="B21" s="752" t="s">
        <v>673</v>
      </c>
      <c r="C21" s="767">
        <f t="shared" si="2"/>
        <v>0</v>
      </c>
      <c r="D21" s="770">
        <f t="shared" si="3"/>
        <v>0</v>
      </c>
      <c r="E21" s="770">
        <v>0</v>
      </c>
      <c r="F21" s="770">
        <v>0</v>
      </c>
      <c r="G21" s="770">
        <v>0</v>
      </c>
      <c r="H21" s="770">
        <v>0</v>
      </c>
      <c r="I21" s="770">
        <v>0</v>
      </c>
      <c r="J21" s="770">
        <v>0</v>
      </c>
      <c r="K21" s="770">
        <v>0</v>
      </c>
      <c r="L21" s="770">
        <v>0</v>
      </c>
      <c r="M21" s="770"/>
      <c r="N21" s="780"/>
      <c r="O21" s="770"/>
      <c r="P21" s="770"/>
      <c r="Q21" s="770"/>
      <c r="R21" s="770"/>
      <c r="S21" s="770"/>
      <c r="T21" s="780"/>
    </row>
    <row r="22" spans="1:20" s="543" customFormat="1" ht="15.75" customHeight="1">
      <c r="A22" s="771" t="s">
        <v>77</v>
      </c>
      <c r="B22" s="752" t="s">
        <v>672</v>
      </c>
      <c r="C22" s="767">
        <f t="shared" si="2"/>
        <v>0</v>
      </c>
      <c r="D22" s="770">
        <f t="shared" si="3"/>
        <v>0</v>
      </c>
      <c r="E22" s="770">
        <v>0</v>
      </c>
      <c r="F22" s="770">
        <v>0</v>
      </c>
      <c r="G22" s="770">
        <v>0</v>
      </c>
      <c r="H22" s="770">
        <v>0</v>
      </c>
      <c r="I22" s="770">
        <v>0</v>
      </c>
      <c r="J22" s="770">
        <v>0</v>
      </c>
      <c r="K22" s="770">
        <v>0</v>
      </c>
      <c r="L22" s="770">
        <v>0</v>
      </c>
      <c r="M22" s="770">
        <v>0</v>
      </c>
      <c r="N22" s="780">
        <v>0</v>
      </c>
      <c r="O22" s="770">
        <v>0</v>
      </c>
      <c r="P22" s="770">
        <v>0</v>
      </c>
      <c r="Q22" s="770">
        <v>0</v>
      </c>
      <c r="R22" s="770">
        <v>0</v>
      </c>
      <c r="S22" s="770">
        <v>0</v>
      </c>
      <c r="T22" s="780">
        <v>0</v>
      </c>
    </row>
    <row r="23" spans="1:20" s="543" customFormat="1" ht="17.25" customHeight="1">
      <c r="A23" s="771" t="s">
        <v>78</v>
      </c>
      <c r="B23" s="752" t="s">
        <v>671</v>
      </c>
      <c r="C23" s="767">
        <f t="shared" si="2"/>
        <v>0</v>
      </c>
      <c r="D23" s="770">
        <f t="shared" si="3"/>
        <v>0</v>
      </c>
      <c r="E23" s="770">
        <v>0</v>
      </c>
      <c r="F23" s="770">
        <v>0</v>
      </c>
      <c r="G23" s="770">
        <v>0</v>
      </c>
      <c r="H23" s="770">
        <v>0</v>
      </c>
      <c r="I23" s="770">
        <v>0</v>
      </c>
      <c r="J23" s="770">
        <v>0</v>
      </c>
      <c r="K23" s="770">
        <v>0</v>
      </c>
      <c r="L23" s="770">
        <v>0</v>
      </c>
      <c r="M23" s="770">
        <v>0</v>
      </c>
      <c r="N23" s="770">
        <v>0</v>
      </c>
      <c r="O23" s="770">
        <v>0</v>
      </c>
      <c r="P23" s="770">
        <v>0</v>
      </c>
      <c r="Q23" s="770">
        <v>0</v>
      </c>
      <c r="R23" s="770">
        <v>0</v>
      </c>
      <c r="S23" s="770">
        <v>0</v>
      </c>
      <c r="T23" s="780">
        <v>0</v>
      </c>
    </row>
    <row r="24" ht="17.25" customHeight="1"/>
    <row r="25" spans="1:20" ht="17.25" customHeight="1">
      <c r="A25" s="545"/>
      <c r="B25" s="1763"/>
      <c r="C25" s="1763"/>
      <c r="D25" s="1763"/>
      <c r="E25" s="1763"/>
      <c r="F25" s="1763"/>
      <c r="G25" s="1763"/>
      <c r="H25" s="606"/>
      <c r="I25" s="606"/>
      <c r="J25" s="643"/>
      <c r="K25" s="606"/>
      <c r="L25" s="1803" t="str">
        <f>'Thong tin'!B8</f>
        <v>Trà Vinh, ngày 03 tháng 8 năm 2016</v>
      </c>
      <c r="M25" s="1803"/>
      <c r="N25" s="1803"/>
      <c r="O25" s="1803"/>
      <c r="P25" s="1803"/>
      <c r="Q25" s="1803"/>
      <c r="R25" s="1803"/>
      <c r="S25" s="1803"/>
      <c r="T25" s="1803"/>
    </row>
    <row r="26" spans="1:20" ht="17.25" customHeight="1">
      <c r="A26" s="545"/>
      <c r="B26" s="1765" t="s">
        <v>43</v>
      </c>
      <c r="C26" s="1765"/>
      <c r="D26" s="1765"/>
      <c r="E26" s="1765"/>
      <c r="F26" s="1765"/>
      <c r="G26" s="1765"/>
      <c r="H26" s="580"/>
      <c r="I26" s="580"/>
      <c r="J26" s="580"/>
      <c r="K26" s="580"/>
      <c r="L26" s="1757" t="str">
        <f>'Thong tin'!B7</f>
        <v>PHÓ CỤC TRƯỞNG</v>
      </c>
      <c r="M26" s="1757"/>
      <c r="N26" s="1757"/>
      <c r="O26" s="1757"/>
      <c r="P26" s="1757"/>
      <c r="Q26" s="1757"/>
      <c r="R26" s="1757"/>
      <c r="S26" s="1757"/>
      <c r="T26" s="1757"/>
    </row>
    <row r="27" spans="1:20" s="630" customFormat="1" ht="18.75">
      <c r="A27" s="629"/>
      <c r="B27" s="1756"/>
      <c r="C27" s="1756"/>
      <c r="D27" s="1756"/>
      <c r="E27" s="1756"/>
      <c r="F27" s="1756"/>
      <c r="G27" s="661"/>
      <c r="H27" s="661"/>
      <c r="I27" s="661"/>
      <c r="J27" s="661"/>
      <c r="K27" s="661"/>
      <c r="L27" s="1757"/>
      <c r="M27" s="1757"/>
      <c r="N27" s="1757"/>
      <c r="O27" s="1757"/>
      <c r="P27" s="1757"/>
      <c r="Q27" s="1757"/>
      <c r="R27" s="1757"/>
      <c r="S27" s="1757"/>
      <c r="T27" s="1757"/>
    </row>
    <row r="28" spans="1:20" s="630" customFormat="1" ht="18.75">
      <c r="A28" s="629"/>
      <c r="B28" s="644"/>
      <c r="C28" s="644"/>
      <c r="D28" s="644"/>
      <c r="E28" s="644"/>
      <c r="F28" s="644"/>
      <c r="G28" s="661"/>
      <c r="H28" s="661"/>
      <c r="I28" s="661"/>
      <c r="J28" s="661"/>
      <c r="K28" s="661"/>
      <c r="L28" s="582"/>
      <c r="M28" s="582"/>
      <c r="N28" s="582"/>
      <c r="O28" s="582"/>
      <c r="P28" s="582"/>
      <c r="Q28" s="582"/>
      <c r="R28" s="582"/>
      <c r="S28" s="582"/>
      <c r="T28" s="582"/>
    </row>
    <row r="29" spans="1:20" s="630" customFormat="1" ht="18.75">
      <c r="A29" s="629"/>
      <c r="B29" s="644"/>
      <c r="C29" s="644"/>
      <c r="D29" s="644"/>
      <c r="E29" s="644"/>
      <c r="F29" s="644"/>
      <c r="G29" s="661"/>
      <c r="H29" s="661"/>
      <c r="I29" s="661"/>
      <c r="J29" s="661"/>
      <c r="K29" s="661"/>
      <c r="L29" s="582"/>
      <c r="M29" s="582"/>
      <c r="N29" s="582"/>
      <c r="O29" s="582"/>
      <c r="P29" s="582"/>
      <c r="Q29" s="582"/>
      <c r="R29" s="582"/>
      <c r="S29" s="582"/>
      <c r="T29" s="582"/>
    </row>
    <row r="30" spans="1:20" s="630" customFormat="1" ht="18.75">
      <c r="A30" s="629"/>
      <c r="B30" s="661"/>
      <c r="C30" s="661"/>
      <c r="D30" s="661"/>
      <c r="E30" s="661"/>
      <c r="F30" s="661"/>
      <c r="G30" s="661"/>
      <c r="H30" s="661"/>
      <c r="I30" s="661"/>
      <c r="J30" s="661"/>
      <c r="K30" s="661"/>
      <c r="L30" s="661"/>
      <c r="M30" s="661"/>
      <c r="N30" s="661"/>
      <c r="O30" s="661"/>
      <c r="P30" s="661"/>
      <c r="Q30" s="661"/>
      <c r="R30" s="661"/>
      <c r="S30" s="661"/>
      <c r="T30" s="661"/>
    </row>
    <row r="31" spans="2:20" ht="18">
      <c r="B31" s="643"/>
      <c r="C31" s="643"/>
      <c r="D31" s="643"/>
      <c r="E31" s="643"/>
      <c r="F31" s="643"/>
      <c r="G31" s="643"/>
      <c r="H31" s="643"/>
      <c r="I31" s="643"/>
      <c r="J31" s="643"/>
      <c r="K31" s="643"/>
      <c r="L31" s="643"/>
      <c r="M31" s="643"/>
      <c r="N31" s="643"/>
      <c r="O31" s="643"/>
      <c r="P31" s="643"/>
      <c r="Q31" s="643"/>
      <c r="R31" s="643"/>
      <c r="S31" s="643"/>
      <c r="T31" s="643"/>
    </row>
    <row r="32" spans="2:20" ht="18.75">
      <c r="B32" s="1680" t="str">
        <f>'Thong tin'!B5</f>
        <v>Nhan Quốc Hải</v>
      </c>
      <c r="C32" s="1680"/>
      <c r="D32" s="1680"/>
      <c r="E32" s="1680"/>
      <c r="F32" s="1680"/>
      <c r="G32" s="1680"/>
      <c r="H32" s="643"/>
      <c r="I32" s="643"/>
      <c r="J32" s="643"/>
      <c r="K32" s="643"/>
      <c r="L32" s="1680" t="str">
        <f>'Thong tin'!B6</f>
        <v>Trần Việt Hồng</v>
      </c>
      <c r="M32" s="1680"/>
      <c r="N32" s="1680"/>
      <c r="O32" s="1680"/>
      <c r="P32" s="1680"/>
      <c r="Q32" s="1680"/>
      <c r="R32" s="1680"/>
      <c r="S32" s="1680"/>
      <c r="T32" s="1680"/>
    </row>
    <row r="33" spans="2:20" ht="18.75">
      <c r="B33" s="547"/>
      <c r="C33" s="547"/>
      <c r="D33" s="547"/>
      <c r="E33" s="547"/>
      <c r="F33" s="547"/>
      <c r="G33" s="547"/>
      <c r="H33" s="623"/>
      <c r="I33" s="547"/>
      <c r="J33" s="547"/>
      <c r="K33" s="547"/>
      <c r="L33" s="547"/>
      <c r="M33" s="547"/>
      <c r="N33" s="547"/>
      <c r="O33" s="547"/>
      <c r="P33" s="547"/>
      <c r="Q33" s="547"/>
      <c r="R33" s="547"/>
      <c r="S33" s="547"/>
      <c r="T33" s="547"/>
    </row>
    <row r="34" spans="2:20" ht="18">
      <c r="B34" s="547"/>
      <c r="C34" s="547"/>
      <c r="D34" s="547"/>
      <c r="E34" s="547"/>
      <c r="F34" s="547"/>
      <c r="G34" s="547"/>
      <c r="H34" s="547"/>
      <c r="I34" s="547"/>
      <c r="J34" s="547"/>
      <c r="K34" s="547"/>
      <c r="L34" s="547"/>
      <c r="M34" s="547"/>
      <c r="N34" s="547"/>
      <c r="O34" s="547"/>
      <c r="P34" s="547"/>
      <c r="Q34" s="547"/>
      <c r="R34" s="547"/>
      <c r="S34" s="547"/>
      <c r="T34" s="547"/>
    </row>
  </sheetData>
  <sheetProtection/>
  <mergeCells count="35">
    <mergeCell ref="E9:E10"/>
    <mergeCell ref="F9:F10"/>
    <mergeCell ref="I9:J9"/>
    <mergeCell ref="K9:L9"/>
    <mergeCell ref="M9:M10"/>
    <mergeCell ref="N9:N10"/>
    <mergeCell ref="G9:H9"/>
    <mergeCell ref="E1:O3"/>
    <mergeCell ref="E4:O4"/>
    <mergeCell ref="G8:L8"/>
    <mergeCell ref="M8:N8"/>
    <mergeCell ref="O8:T8"/>
    <mergeCell ref="E7:L7"/>
    <mergeCell ref="M7:T7"/>
    <mergeCell ref="E8:F8"/>
    <mergeCell ref="A1:D1"/>
    <mergeCell ref="F5:O5"/>
    <mergeCell ref="A11:B11"/>
    <mergeCell ref="A12:B12"/>
    <mergeCell ref="B25:G25"/>
    <mergeCell ref="L25:T25"/>
    <mergeCell ref="A6:B10"/>
    <mergeCell ref="C6:D6"/>
    <mergeCell ref="E6:T6"/>
    <mergeCell ref="O9:P9"/>
    <mergeCell ref="C7:C10"/>
    <mergeCell ref="D7:D10"/>
    <mergeCell ref="B32:G32"/>
    <mergeCell ref="L32:T32"/>
    <mergeCell ref="B26:G26"/>
    <mergeCell ref="L26:T26"/>
    <mergeCell ref="B27:F27"/>
    <mergeCell ref="L27:T27"/>
    <mergeCell ref="S9:T9"/>
    <mergeCell ref="Q9:R9"/>
  </mergeCells>
  <printOptions horizontalCentered="1"/>
  <pageMargins left="0.55" right="0.28" top="0.21" bottom="0.18" header="0.11" footer="0.26"/>
  <pageSetup horizontalDpi="600" verticalDpi="600" orientation="landscape" paperSize="9" scale="95" r:id="rId1"/>
</worksheet>
</file>

<file path=xl/worksheets/sheet36.xml><?xml version="1.0" encoding="utf-8"?>
<worksheet xmlns="http://schemas.openxmlformats.org/spreadsheetml/2006/main" xmlns:r="http://schemas.openxmlformats.org/officeDocument/2006/relationships">
  <sheetPr>
    <tabColor indexed="63"/>
  </sheetPr>
  <dimension ref="A1:N29"/>
  <sheetViews>
    <sheetView view="pageBreakPreview" zoomScale="80" zoomScaleNormal="90" zoomScaleSheetLayoutView="80" zoomScalePageLayoutView="0" workbookViewId="0" topLeftCell="A13">
      <selection activeCell="N16" sqref="N16"/>
    </sheetView>
  </sheetViews>
  <sheetFormatPr defaultColWidth="8.00390625" defaultRowHeight="15.75"/>
  <cols>
    <col min="1" max="1" width="3.75390625" style="687" customWidth="1"/>
    <col min="2" max="2" width="19.25390625" style="718" customWidth="1"/>
    <col min="3" max="3" width="11.625" style="718" customWidth="1"/>
    <col min="4" max="4" width="12.50390625" style="718" customWidth="1"/>
    <col min="5" max="5" width="11.50390625" style="718" customWidth="1"/>
    <col min="6" max="6" width="10.875" style="718" customWidth="1"/>
    <col min="7" max="7" width="10.625" style="718" customWidth="1"/>
    <col min="8" max="8" width="11.00390625" style="718" customWidth="1"/>
    <col min="9" max="9" width="8.00390625" style="718" customWidth="1"/>
    <col min="10" max="10" width="10.75390625" style="718" customWidth="1"/>
    <col min="11" max="11" width="9.25390625" style="718" customWidth="1"/>
    <col min="12" max="12" width="8.00390625" style="718" customWidth="1"/>
    <col min="13" max="16384" width="8.00390625" style="718" customWidth="1"/>
  </cols>
  <sheetData>
    <row r="1" spans="1:12" ht="20.25" customHeight="1">
      <c r="A1" s="1894" t="s">
        <v>322</v>
      </c>
      <c r="B1" s="1894"/>
      <c r="C1" s="1894"/>
      <c r="D1" s="1895" t="s">
        <v>443</v>
      </c>
      <c r="E1" s="1895"/>
      <c r="F1" s="1895"/>
      <c r="G1" s="1895"/>
      <c r="H1" s="1895"/>
      <c r="I1" s="1895"/>
      <c r="J1" s="743" t="s">
        <v>690</v>
      </c>
      <c r="K1" s="743"/>
      <c r="L1" s="743"/>
    </row>
    <row r="2" spans="1:12" ht="18.75" customHeight="1">
      <c r="A2" s="1898" t="s">
        <v>402</v>
      </c>
      <c r="B2" s="1898"/>
      <c r="C2" s="1898"/>
      <c r="D2" s="1896" t="s">
        <v>323</v>
      </c>
      <c r="E2" s="1896"/>
      <c r="F2" s="1896"/>
      <c r="G2" s="1896"/>
      <c r="H2" s="1896"/>
      <c r="I2" s="1896"/>
      <c r="J2" s="1900" t="str">
        <f>'Thong tin'!B4</f>
        <v>CTHADS TRÀ VINH</v>
      </c>
      <c r="K2" s="1900"/>
      <c r="L2" s="1900"/>
    </row>
    <row r="3" spans="1:12" ht="16.5">
      <c r="A3" s="1898" t="s">
        <v>354</v>
      </c>
      <c r="B3" s="1898"/>
      <c r="C3" s="1898"/>
      <c r="D3" s="1897" t="str">
        <f>'Thong tin'!B3</f>
        <v>10  tháng / năm 2016</v>
      </c>
      <c r="E3" s="1897"/>
      <c r="F3" s="1897"/>
      <c r="G3" s="1897"/>
      <c r="H3" s="1897"/>
      <c r="I3" s="1897"/>
      <c r="J3" s="742" t="s">
        <v>689</v>
      </c>
      <c r="K3" s="742"/>
      <c r="L3" s="781" t="s">
        <v>788</v>
      </c>
    </row>
    <row r="4" spans="1:12" ht="15.75">
      <c r="A4" s="1906" t="s">
        <v>661</v>
      </c>
      <c r="B4" s="1906"/>
      <c r="C4" s="1906"/>
      <c r="D4" s="740"/>
      <c r="E4" s="740"/>
      <c r="J4" s="1901" t="s">
        <v>404</v>
      </c>
      <c r="K4" s="1902"/>
      <c r="L4" s="1902"/>
    </row>
    <row r="5" spans="1:12" ht="15.75">
      <c r="A5" s="741"/>
      <c r="B5" s="741"/>
      <c r="C5" s="740"/>
      <c r="D5" s="740"/>
      <c r="E5" s="740"/>
      <c r="J5" s="739" t="s">
        <v>448</v>
      </c>
      <c r="K5" s="738"/>
      <c r="L5" s="738"/>
    </row>
    <row r="6" spans="1:12" s="737" customFormat="1" ht="18" customHeight="1">
      <c r="A6" s="1905" t="s">
        <v>688</v>
      </c>
      <c r="B6" s="1905"/>
      <c r="C6" s="731">
        <f aca="true" t="shared" si="0" ref="C6:L6">SUM(C7:C8)</f>
        <v>0</v>
      </c>
      <c r="D6" s="731">
        <f t="shared" si="0"/>
        <v>0</v>
      </c>
      <c r="E6" s="731">
        <f t="shared" si="0"/>
        <v>0</v>
      </c>
      <c r="F6" s="731">
        <f t="shared" si="0"/>
        <v>0</v>
      </c>
      <c r="G6" s="731">
        <f t="shared" si="0"/>
        <v>0</v>
      </c>
      <c r="H6" s="731">
        <f t="shared" si="0"/>
        <v>0</v>
      </c>
      <c r="I6" s="731">
        <f t="shared" si="0"/>
        <v>0</v>
      </c>
      <c r="J6" s="731">
        <f t="shared" si="0"/>
        <v>0</v>
      </c>
      <c r="K6" s="731">
        <f t="shared" si="0"/>
        <v>0</v>
      </c>
      <c r="L6" s="731">
        <f t="shared" si="0"/>
        <v>0</v>
      </c>
    </row>
    <row r="7" spans="1:14" ht="18" customHeight="1">
      <c r="A7" s="736" t="s">
        <v>0</v>
      </c>
      <c r="B7" s="735" t="s">
        <v>687</v>
      </c>
      <c r="C7" s="731">
        <f>+E7+G7</f>
        <v>0</v>
      </c>
      <c r="D7" s="731">
        <f>+F7+H7</f>
        <v>0</v>
      </c>
      <c r="E7" s="730">
        <v>0</v>
      </c>
      <c r="F7" s="730">
        <v>0</v>
      </c>
      <c r="G7" s="730">
        <v>0</v>
      </c>
      <c r="H7" s="730">
        <v>0</v>
      </c>
      <c r="I7" s="730">
        <v>0</v>
      </c>
      <c r="J7" s="730">
        <v>0</v>
      </c>
      <c r="K7" s="730">
        <v>0</v>
      </c>
      <c r="L7" s="730">
        <v>0</v>
      </c>
      <c r="M7" s="687"/>
      <c r="N7" s="687"/>
    </row>
    <row r="8" spans="1:14" ht="18" customHeight="1">
      <c r="A8" s="733" t="s">
        <v>1</v>
      </c>
      <c r="B8" s="734" t="s">
        <v>686</v>
      </c>
      <c r="C8" s="731">
        <f aca="true" t="shared" si="1" ref="C8:L8">SUM(C9:C17)</f>
        <v>0</v>
      </c>
      <c r="D8" s="731">
        <f t="shared" si="1"/>
        <v>0</v>
      </c>
      <c r="E8" s="731">
        <f t="shared" si="1"/>
        <v>0</v>
      </c>
      <c r="F8" s="731">
        <f t="shared" si="1"/>
        <v>0</v>
      </c>
      <c r="G8" s="731">
        <f t="shared" si="1"/>
        <v>0</v>
      </c>
      <c r="H8" s="731">
        <f t="shared" si="1"/>
        <v>0</v>
      </c>
      <c r="I8" s="731">
        <f t="shared" si="1"/>
        <v>0</v>
      </c>
      <c r="J8" s="731">
        <f t="shared" si="1"/>
        <v>0</v>
      </c>
      <c r="K8" s="731">
        <f t="shared" si="1"/>
        <v>0</v>
      </c>
      <c r="L8" s="731">
        <f t="shared" si="1"/>
        <v>0</v>
      </c>
      <c r="M8" s="687"/>
      <c r="N8" s="687"/>
    </row>
    <row r="9" spans="1:14" ht="18" customHeight="1">
      <c r="A9" s="733" t="s">
        <v>52</v>
      </c>
      <c r="B9" s="732" t="s">
        <v>679</v>
      </c>
      <c r="C9" s="731">
        <f aca="true" t="shared" si="2" ref="C9:C17">+E9+G9</f>
        <v>0</v>
      </c>
      <c r="D9" s="731">
        <f aca="true" t="shared" si="3" ref="D9:D17">+F9+H9</f>
        <v>0</v>
      </c>
      <c r="E9" s="730">
        <v>0</v>
      </c>
      <c r="F9" s="730">
        <v>0</v>
      </c>
      <c r="G9" s="730">
        <v>0</v>
      </c>
      <c r="H9" s="730">
        <v>0</v>
      </c>
      <c r="I9" s="730">
        <v>0</v>
      </c>
      <c r="J9" s="730">
        <v>0</v>
      </c>
      <c r="K9" s="730">
        <v>0</v>
      </c>
      <c r="L9" s="730">
        <v>0</v>
      </c>
      <c r="M9" s="687"/>
      <c r="N9" s="687"/>
    </row>
    <row r="10" spans="1:14" ht="18" customHeight="1">
      <c r="A10" s="733" t="s">
        <v>53</v>
      </c>
      <c r="B10" s="732" t="s">
        <v>678</v>
      </c>
      <c r="C10" s="731">
        <f t="shared" si="2"/>
        <v>0</v>
      </c>
      <c r="D10" s="731">
        <f t="shared" si="3"/>
        <v>0</v>
      </c>
      <c r="E10" s="730">
        <v>0</v>
      </c>
      <c r="F10" s="730">
        <v>0</v>
      </c>
      <c r="G10" s="730">
        <v>0</v>
      </c>
      <c r="H10" s="730">
        <v>0</v>
      </c>
      <c r="I10" s="730">
        <v>0</v>
      </c>
      <c r="J10" s="730">
        <v>0</v>
      </c>
      <c r="K10" s="730">
        <v>0</v>
      </c>
      <c r="L10" s="730">
        <v>0</v>
      </c>
      <c r="M10" s="687"/>
      <c r="N10" s="687"/>
    </row>
    <row r="11" spans="1:14" ht="18" customHeight="1">
      <c r="A11" s="733" t="s">
        <v>58</v>
      </c>
      <c r="B11" s="732" t="s">
        <v>677</v>
      </c>
      <c r="C11" s="731">
        <f t="shared" si="2"/>
        <v>0</v>
      </c>
      <c r="D11" s="731">
        <f t="shared" si="3"/>
        <v>0</v>
      </c>
      <c r="E11" s="730"/>
      <c r="F11" s="730"/>
      <c r="G11" s="730"/>
      <c r="H11" s="730"/>
      <c r="I11" s="730"/>
      <c r="J11" s="730"/>
      <c r="K11" s="730"/>
      <c r="L11" s="730"/>
      <c r="M11" s="687"/>
      <c r="N11" s="687"/>
    </row>
    <row r="12" spans="1:14" ht="18" customHeight="1">
      <c r="A12" s="733" t="s">
        <v>73</v>
      </c>
      <c r="B12" s="732" t="s">
        <v>676</v>
      </c>
      <c r="C12" s="731">
        <f t="shared" si="2"/>
        <v>0</v>
      </c>
      <c r="D12" s="731">
        <f t="shared" si="3"/>
        <v>0</v>
      </c>
      <c r="E12" s="730">
        <v>0</v>
      </c>
      <c r="F12" s="730">
        <v>0</v>
      </c>
      <c r="G12" s="730">
        <v>0</v>
      </c>
      <c r="H12" s="730">
        <v>0</v>
      </c>
      <c r="I12" s="730">
        <v>0</v>
      </c>
      <c r="J12" s="730">
        <v>0</v>
      </c>
      <c r="K12" s="730">
        <v>0</v>
      </c>
      <c r="L12" s="730">
        <v>0</v>
      </c>
      <c r="M12" s="687"/>
      <c r="N12" s="687"/>
    </row>
    <row r="13" spans="1:14" ht="18" customHeight="1">
      <c r="A13" s="733" t="s">
        <v>74</v>
      </c>
      <c r="B13" s="732" t="s">
        <v>675</v>
      </c>
      <c r="C13" s="731">
        <f t="shared" si="2"/>
        <v>0</v>
      </c>
      <c r="D13" s="731">
        <f t="shared" si="3"/>
        <v>0</v>
      </c>
      <c r="E13" s="730">
        <v>0</v>
      </c>
      <c r="F13" s="730">
        <v>0</v>
      </c>
      <c r="G13" s="730">
        <v>0</v>
      </c>
      <c r="H13" s="730">
        <v>0</v>
      </c>
      <c r="I13" s="730">
        <v>0</v>
      </c>
      <c r="J13" s="730">
        <v>0</v>
      </c>
      <c r="K13" s="730">
        <v>0</v>
      </c>
      <c r="L13" s="730">
        <v>0</v>
      </c>
      <c r="M13" s="687"/>
      <c r="N13" s="687"/>
    </row>
    <row r="14" spans="1:14" ht="18" customHeight="1">
      <c r="A14" s="733" t="s">
        <v>75</v>
      </c>
      <c r="B14" s="732" t="s">
        <v>674</v>
      </c>
      <c r="C14" s="731">
        <f t="shared" si="2"/>
        <v>0</v>
      </c>
      <c r="D14" s="731">
        <f t="shared" si="3"/>
        <v>0</v>
      </c>
      <c r="E14" s="730">
        <v>0</v>
      </c>
      <c r="F14" s="730">
        <v>0</v>
      </c>
      <c r="G14" s="730">
        <v>0</v>
      </c>
      <c r="H14" s="730">
        <v>0</v>
      </c>
      <c r="I14" s="730">
        <v>0</v>
      </c>
      <c r="J14" s="730">
        <v>0</v>
      </c>
      <c r="K14" s="730">
        <v>0</v>
      </c>
      <c r="L14" s="730">
        <v>0</v>
      </c>
      <c r="M14" s="687"/>
      <c r="N14" s="687"/>
    </row>
    <row r="15" spans="1:14" ht="18" customHeight="1">
      <c r="A15" s="733" t="s">
        <v>76</v>
      </c>
      <c r="B15" s="732" t="s">
        <v>673</v>
      </c>
      <c r="C15" s="731">
        <f t="shared" si="2"/>
        <v>0</v>
      </c>
      <c r="D15" s="731">
        <f t="shared" si="3"/>
        <v>0</v>
      </c>
      <c r="E15" s="730">
        <v>0</v>
      </c>
      <c r="F15" s="730">
        <v>0</v>
      </c>
      <c r="G15" s="730">
        <v>0</v>
      </c>
      <c r="H15" s="730">
        <v>0</v>
      </c>
      <c r="I15" s="730">
        <v>0</v>
      </c>
      <c r="J15" s="730">
        <v>0</v>
      </c>
      <c r="K15" s="730">
        <v>0</v>
      </c>
      <c r="L15" s="730">
        <v>0</v>
      </c>
      <c r="M15" s="687"/>
      <c r="N15" s="687"/>
    </row>
    <row r="16" spans="1:14" ht="18" customHeight="1">
      <c r="A16" s="733" t="s">
        <v>77</v>
      </c>
      <c r="B16" s="732" t="s">
        <v>672</v>
      </c>
      <c r="C16" s="731">
        <f t="shared" si="2"/>
        <v>0</v>
      </c>
      <c r="D16" s="731">
        <f t="shared" si="3"/>
        <v>0</v>
      </c>
      <c r="E16" s="730">
        <v>0</v>
      </c>
      <c r="F16" s="730">
        <v>0</v>
      </c>
      <c r="G16" s="730">
        <v>0</v>
      </c>
      <c r="H16" s="730">
        <v>0</v>
      </c>
      <c r="I16" s="730">
        <v>0</v>
      </c>
      <c r="J16" s="730">
        <v>0</v>
      </c>
      <c r="K16" s="730">
        <v>0</v>
      </c>
      <c r="L16" s="730">
        <v>0</v>
      </c>
      <c r="M16" s="687"/>
      <c r="N16" s="687"/>
    </row>
    <row r="17" spans="1:14" ht="18" customHeight="1">
      <c r="A17" s="733" t="s">
        <v>78</v>
      </c>
      <c r="B17" s="732" t="s">
        <v>671</v>
      </c>
      <c r="C17" s="731">
        <f t="shared" si="2"/>
        <v>0</v>
      </c>
      <c r="D17" s="731">
        <f t="shared" si="3"/>
        <v>0</v>
      </c>
      <c r="E17" s="730">
        <v>0</v>
      </c>
      <c r="F17" s="730">
        <v>0</v>
      </c>
      <c r="G17" s="730">
        <v>0</v>
      </c>
      <c r="H17" s="730">
        <v>0</v>
      </c>
      <c r="I17" s="730">
        <v>0</v>
      </c>
      <c r="J17" s="730">
        <v>0</v>
      </c>
      <c r="K17" s="730">
        <v>0</v>
      </c>
      <c r="L17" s="730">
        <v>0</v>
      </c>
      <c r="M17" s="687"/>
      <c r="N17" s="687"/>
    </row>
    <row r="18" spans="1:12" s="678" customFormat="1" ht="19.5" customHeight="1">
      <c r="A18" s="727"/>
      <c r="B18" s="1904"/>
      <c r="C18" s="1904"/>
      <c r="D18" s="1904"/>
      <c r="E18" s="725"/>
      <c r="F18" s="729"/>
      <c r="G18" s="729"/>
      <c r="H18" s="728"/>
      <c r="I18" s="1890" t="str">
        <f>'Thong tin'!B8</f>
        <v>Trà Vinh, ngày 03 tháng 8 năm 2016</v>
      </c>
      <c r="J18" s="1891"/>
      <c r="K18" s="1891"/>
      <c r="L18" s="1891"/>
    </row>
    <row r="19" spans="1:12" s="678" customFormat="1" ht="19.5" customHeight="1">
      <c r="A19" s="727"/>
      <c r="B19" s="1903" t="s">
        <v>331</v>
      </c>
      <c r="C19" s="1903"/>
      <c r="D19" s="1903"/>
      <c r="E19" s="725"/>
      <c r="F19" s="724"/>
      <c r="G19" s="724"/>
      <c r="H19" s="724"/>
      <c r="I19" s="1899" t="str">
        <f>'Thong tin'!B7</f>
        <v>PHÓ CỤC TRƯỞNG</v>
      </c>
      <c r="J19" s="1899"/>
      <c r="K19" s="1899"/>
      <c r="L19" s="1899"/>
    </row>
    <row r="20" spans="1:12" s="689" customFormat="1" ht="15" customHeight="1">
      <c r="A20" s="727"/>
      <c r="B20" s="1893"/>
      <c r="C20" s="1893"/>
      <c r="D20" s="1893"/>
      <c r="E20" s="725"/>
      <c r="F20" s="724"/>
      <c r="G20" s="724"/>
      <c r="H20" s="724"/>
      <c r="I20" s="1899"/>
      <c r="J20" s="1899"/>
      <c r="K20" s="1899"/>
      <c r="L20" s="1899"/>
    </row>
    <row r="21" spans="1:12" s="678" customFormat="1" ht="15" customHeight="1">
      <c r="A21" s="727"/>
      <c r="B21" s="726"/>
      <c r="C21" s="726"/>
      <c r="D21" s="725"/>
      <c r="E21" s="725"/>
      <c r="F21" s="724"/>
      <c r="G21" s="724"/>
      <c r="H21" s="724"/>
      <c r="I21" s="724"/>
      <c r="J21" s="724"/>
      <c r="K21" s="724"/>
      <c r="L21" s="724"/>
    </row>
    <row r="22" spans="1:12" s="678" customFormat="1" ht="15" customHeight="1">
      <c r="A22" s="727"/>
      <c r="B22" s="726"/>
      <c r="C22" s="726"/>
      <c r="D22" s="725"/>
      <c r="E22" s="725"/>
      <c r="F22" s="724"/>
      <c r="G22" s="724"/>
      <c r="H22" s="723"/>
      <c r="I22" s="723"/>
      <c r="J22" s="723"/>
      <c r="K22" s="723"/>
      <c r="L22" s="723"/>
    </row>
    <row r="23" spans="2:12" ht="16.5">
      <c r="B23" s="722"/>
      <c r="C23" s="722"/>
      <c r="D23" s="722"/>
      <c r="E23" s="722"/>
      <c r="F23" s="722"/>
      <c r="G23" s="722"/>
      <c r="H23" s="722"/>
      <c r="I23" s="722"/>
      <c r="J23" s="722"/>
      <c r="K23" s="722"/>
      <c r="L23" s="722"/>
    </row>
    <row r="25" spans="2:12" ht="16.5">
      <c r="B25" s="1892" t="str">
        <f>'Thong tin'!B5</f>
        <v>Nhan Quốc Hải</v>
      </c>
      <c r="C25" s="1892"/>
      <c r="D25" s="1892"/>
      <c r="H25" s="721"/>
      <c r="I25" s="1892" t="str">
        <f>'Thong tin'!B6</f>
        <v>Trần Việt Hồng</v>
      </c>
      <c r="J25" s="1892"/>
      <c r="K25" s="1892"/>
      <c r="L25" s="1892"/>
    </row>
    <row r="26" spans="1:11" s="719" customFormat="1" ht="13.5" hidden="1">
      <c r="A26" s="686" t="s">
        <v>47</v>
      </c>
      <c r="K26" s="720"/>
    </row>
    <row r="27" spans="1:14" s="719" customFormat="1" ht="15" customHeight="1" hidden="1">
      <c r="A27" s="685"/>
      <c r="B27" s="1889" t="s">
        <v>332</v>
      </c>
      <c r="C27" s="1889"/>
      <c r="D27" s="1889"/>
      <c r="E27" s="1889"/>
      <c r="F27" s="1889"/>
      <c r="G27" s="1889"/>
      <c r="H27" s="1889"/>
      <c r="I27" s="1889"/>
      <c r="J27" s="1889"/>
      <c r="K27" s="684"/>
      <c r="L27" s="683"/>
      <c r="M27" s="683"/>
      <c r="N27" s="683"/>
    </row>
    <row r="28" spans="2:11" s="719" customFormat="1" ht="12.75" hidden="1">
      <c r="B28" s="682" t="s">
        <v>333</v>
      </c>
      <c r="K28" s="720"/>
    </row>
    <row r="29" ht="15.75" hidden="1">
      <c r="B29" s="679" t="s">
        <v>334</v>
      </c>
    </row>
  </sheetData>
  <sheetProtection/>
  <mergeCells count="19">
    <mergeCell ref="I19:L19"/>
    <mergeCell ref="I20:L20"/>
    <mergeCell ref="I25:L25"/>
    <mergeCell ref="J2:L2"/>
    <mergeCell ref="J4:L4"/>
    <mergeCell ref="B19:D19"/>
    <mergeCell ref="B18:D18"/>
    <mergeCell ref="A6:B6"/>
    <mergeCell ref="A4:C4"/>
    <mergeCell ref="B27:J27"/>
    <mergeCell ref="I18:L18"/>
    <mergeCell ref="B25:D25"/>
    <mergeCell ref="B20:D20"/>
    <mergeCell ref="A1:C1"/>
    <mergeCell ref="D1:I1"/>
    <mergeCell ref="D2:I2"/>
    <mergeCell ref="D3:I3"/>
    <mergeCell ref="A2:C2"/>
    <mergeCell ref="A3:C3"/>
  </mergeCells>
  <printOptions/>
  <pageMargins left="0.5" right="0.25" top="0.5" bottom="0.25" header="0.5" footer="0.28"/>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tabColor indexed="14"/>
  </sheetPr>
  <dimension ref="A2:O37"/>
  <sheetViews>
    <sheetView view="pageBreakPreview" zoomScale="70" zoomScaleNormal="85" zoomScaleSheetLayoutView="70" zoomScalePageLayoutView="0" workbookViewId="0" topLeftCell="A4">
      <selection activeCell="E25" sqref="E25"/>
    </sheetView>
  </sheetViews>
  <sheetFormatPr defaultColWidth="8.00390625" defaultRowHeight="15.75"/>
  <cols>
    <col min="1" max="1" width="4.25390625" style="678" customWidth="1"/>
    <col min="2" max="2" width="28.875" style="678" customWidth="1"/>
    <col min="3" max="3" width="12.25390625" style="678" customWidth="1"/>
    <col min="4" max="4" width="11.375" style="678" customWidth="1"/>
    <col min="5" max="5" width="12.50390625" style="678" customWidth="1"/>
    <col min="6" max="6" width="12.75390625" style="678" customWidth="1"/>
    <col min="7" max="7" width="11.625" style="678" customWidth="1"/>
    <col min="8" max="8" width="12.50390625" style="678" customWidth="1"/>
    <col min="9" max="9" width="11.875" style="678" customWidth="1"/>
    <col min="10" max="10" width="14.75390625" style="678" customWidth="1"/>
    <col min="11" max="16384" width="8.00390625" style="678" customWidth="1"/>
  </cols>
  <sheetData>
    <row r="2" spans="1:10" ht="16.5">
      <c r="A2" s="1908" t="s">
        <v>625</v>
      </c>
      <c r="B2" s="1908"/>
      <c r="C2" s="1896" t="s">
        <v>626</v>
      </c>
      <c r="D2" s="1896"/>
      <c r="E2" s="1896"/>
      <c r="F2" s="1896"/>
      <c r="G2" s="1896"/>
      <c r="H2" s="1896"/>
      <c r="I2" s="1934" t="s">
        <v>547</v>
      </c>
      <c r="J2" s="1934"/>
    </row>
    <row r="3" spans="1:9" ht="15" customHeight="1">
      <c r="A3" s="673" t="s">
        <v>339</v>
      </c>
      <c r="B3" s="674"/>
      <c r="C3" s="1897" t="str">
        <f>'Thong tin'!B3</f>
        <v>10  tháng / năm 2016</v>
      </c>
      <c r="D3" s="1897"/>
      <c r="E3" s="1897"/>
      <c r="F3" s="1897"/>
      <c r="G3" s="1897"/>
      <c r="H3" s="1897"/>
      <c r="I3" s="717" t="str">
        <f>'Thong tin'!B4</f>
        <v>CTHADS TRÀ VINH</v>
      </c>
    </row>
    <row r="4" spans="1:10" ht="15" customHeight="1">
      <c r="A4" s="673" t="s">
        <v>340</v>
      </c>
      <c r="B4" s="673"/>
      <c r="C4" s="1932"/>
      <c r="D4" s="1932"/>
      <c r="E4" s="1932"/>
      <c r="F4" s="1932"/>
      <c r="G4" s="1932"/>
      <c r="H4" s="1932"/>
      <c r="I4" s="1933" t="s">
        <v>789</v>
      </c>
      <c r="J4" s="1934"/>
    </row>
    <row r="5" spans="1:10" ht="15" customHeight="1">
      <c r="A5" s="1929" t="s">
        <v>663</v>
      </c>
      <c r="B5" s="1929"/>
      <c r="C5" s="1931" t="s">
        <v>685</v>
      </c>
      <c r="D5" s="1931"/>
      <c r="E5" s="1931"/>
      <c r="F5" s="1931"/>
      <c r="G5" s="1931"/>
      <c r="H5" s="716"/>
      <c r="I5" s="1935" t="s">
        <v>404</v>
      </c>
      <c r="J5" s="1935"/>
    </row>
    <row r="6" spans="1:10" ht="15" customHeight="1">
      <c r="A6" s="1928"/>
      <c r="B6" s="1928"/>
      <c r="C6" s="715"/>
      <c r="D6" s="715"/>
      <c r="E6" s="715"/>
      <c r="F6" s="715"/>
      <c r="G6" s="715"/>
      <c r="H6" s="714"/>
      <c r="I6" s="1930" t="s">
        <v>627</v>
      </c>
      <c r="J6" s="1930"/>
    </row>
    <row r="7" spans="1:11" s="712" customFormat="1" ht="30" customHeight="1">
      <c r="A7" s="1920" t="s">
        <v>72</v>
      </c>
      <c r="B7" s="1921"/>
      <c r="C7" s="1914" t="s">
        <v>628</v>
      </c>
      <c r="D7" s="1911"/>
      <c r="E7" s="1911"/>
      <c r="F7" s="1912" t="s">
        <v>629</v>
      </c>
      <c r="G7" s="1913"/>
      <c r="H7" s="1913"/>
      <c r="I7" s="1914"/>
      <c r="J7" s="1911" t="s">
        <v>684</v>
      </c>
      <c r="K7" s="702"/>
    </row>
    <row r="8" spans="1:11" s="712" customFormat="1" ht="24" customHeight="1">
      <c r="A8" s="1922"/>
      <c r="B8" s="1923"/>
      <c r="C8" s="1939" t="s">
        <v>683</v>
      </c>
      <c r="D8" s="1909" t="s">
        <v>7</v>
      </c>
      <c r="E8" s="1910"/>
      <c r="F8" s="1912" t="s">
        <v>630</v>
      </c>
      <c r="G8" s="1913"/>
      <c r="H8" s="1914"/>
      <c r="I8" s="1936" t="s">
        <v>631</v>
      </c>
      <c r="J8" s="1911"/>
      <c r="K8" s="702"/>
    </row>
    <row r="9" spans="1:11" s="712" customFormat="1" ht="24" customHeight="1">
      <c r="A9" s="1922"/>
      <c r="B9" s="1923"/>
      <c r="C9" s="1939"/>
      <c r="D9" s="1936" t="s">
        <v>632</v>
      </c>
      <c r="E9" s="1936" t="s">
        <v>633</v>
      </c>
      <c r="F9" s="1936" t="s">
        <v>37</v>
      </c>
      <c r="G9" s="1911" t="s">
        <v>7</v>
      </c>
      <c r="H9" s="1911"/>
      <c r="I9" s="1937"/>
      <c r="J9" s="1911"/>
      <c r="K9" s="702"/>
    </row>
    <row r="10" spans="1:11" s="712" customFormat="1" ht="48.75" customHeight="1">
      <c r="A10" s="1924"/>
      <c r="B10" s="1925"/>
      <c r="C10" s="1910"/>
      <c r="D10" s="1940"/>
      <c r="E10" s="1938"/>
      <c r="F10" s="1938"/>
      <c r="G10" s="713" t="s">
        <v>634</v>
      </c>
      <c r="H10" s="713" t="s">
        <v>635</v>
      </c>
      <c r="I10" s="1938"/>
      <c r="J10" s="1911"/>
      <c r="K10" s="702"/>
    </row>
    <row r="11" spans="1:11" ht="14.25" customHeight="1">
      <c r="A11" s="1915" t="s">
        <v>636</v>
      </c>
      <c r="B11" s="1916"/>
      <c r="C11" s="711">
        <v>1</v>
      </c>
      <c r="D11" s="711">
        <v>2</v>
      </c>
      <c r="E11" s="711">
        <v>3</v>
      </c>
      <c r="F11" s="711">
        <v>4</v>
      </c>
      <c r="G11" s="711">
        <v>5</v>
      </c>
      <c r="H11" s="711">
        <v>6</v>
      </c>
      <c r="I11" s="711">
        <v>7</v>
      </c>
      <c r="J11" s="711">
        <v>8</v>
      </c>
      <c r="K11" s="702"/>
    </row>
    <row r="12" spans="1:11" ht="21" customHeight="1">
      <c r="A12" s="1926" t="s">
        <v>682</v>
      </c>
      <c r="B12" s="1927"/>
      <c r="C12" s="698">
        <f aca="true" t="shared" si="0" ref="C12:J12">-SUM(C13:C14)</f>
        <v>0</v>
      </c>
      <c r="D12" s="698">
        <f t="shared" si="0"/>
        <v>0</v>
      </c>
      <c r="E12" s="698">
        <f t="shared" si="0"/>
        <v>0</v>
      </c>
      <c r="F12" s="698">
        <f t="shared" si="0"/>
        <v>0</v>
      </c>
      <c r="G12" s="698">
        <f t="shared" si="0"/>
        <v>0</v>
      </c>
      <c r="H12" s="698">
        <f t="shared" si="0"/>
        <v>0</v>
      </c>
      <c r="I12" s="698">
        <f t="shared" si="0"/>
        <v>0</v>
      </c>
      <c r="J12" s="698">
        <f t="shared" si="0"/>
        <v>0</v>
      </c>
      <c r="K12" s="702"/>
    </row>
    <row r="13" spans="1:11" ht="19.5" customHeight="1">
      <c r="A13" s="710" t="s">
        <v>0</v>
      </c>
      <c r="B13" s="708" t="s">
        <v>681</v>
      </c>
      <c r="C13" s="698">
        <f>+D13+E13</f>
        <v>0</v>
      </c>
      <c r="D13" s="697">
        <v>0</v>
      </c>
      <c r="E13" s="705">
        <v>0</v>
      </c>
      <c r="F13" s="698">
        <f>+G13+H13</f>
        <v>0</v>
      </c>
      <c r="G13" s="697">
        <v>0</v>
      </c>
      <c r="H13" s="697">
        <v>0</v>
      </c>
      <c r="I13" s="697">
        <v>0</v>
      </c>
      <c r="J13" s="703">
        <v>0</v>
      </c>
      <c r="K13" s="702"/>
    </row>
    <row r="14" spans="1:11" ht="19.5" customHeight="1">
      <c r="A14" s="709" t="s">
        <v>1</v>
      </c>
      <c r="B14" s="708" t="s">
        <v>680</v>
      </c>
      <c r="C14" s="707">
        <f aca="true" t="shared" si="1" ref="C14:J14">SUM(C15:C23)</f>
        <v>0</v>
      </c>
      <c r="D14" s="707">
        <f t="shared" si="1"/>
        <v>0</v>
      </c>
      <c r="E14" s="707">
        <f t="shared" si="1"/>
        <v>0</v>
      </c>
      <c r="F14" s="707">
        <f t="shared" si="1"/>
        <v>0</v>
      </c>
      <c r="G14" s="707">
        <f t="shared" si="1"/>
        <v>0</v>
      </c>
      <c r="H14" s="707">
        <f t="shared" si="1"/>
        <v>0</v>
      </c>
      <c r="I14" s="707">
        <f t="shared" si="1"/>
        <v>0</v>
      </c>
      <c r="J14" s="707">
        <f t="shared" si="1"/>
        <v>0</v>
      </c>
      <c r="K14" s="702"/>
    </row>
    <row r="15" spans="1:11" ht="19.5" customHeight="1">
      <c r="A15" s="701" t="s">
        <v>52</v>
      </c>
      <c r="B15" s="700" t="s">
        <v>679</v>
      </c>
      <c r="C15" s="698">
        <f aca="true" t="shared" si="2" ref="C15:C23">+D15+E15</f>
        <v>0</v>
      </c>
      <c r="D15" s="699">
        <v>0</v>
      </c>
      <c r="E15" s="705">
        <v>0</v>
      </c>
      <c r="F15" s="698">
        <f aca="true" t="shared" si="3" ref="F15:F23">+G15+H15</f>
        <v>0</v>
      </c>
      <c r="G15" s="697">
        <v>0</v>
      </c>
      <c r="H15" s="697">
        <v>0</v>
      </c>
      <c r="I15" s="697">
        <v>0</v>
      </c>
      <c r="J15" s="703">
        <v>0</v>
      </c>
      <c r="K15" s="702"/>
    </row>
    <row r="16" spans="1:11" ht="19.5" customHeight="1">
      <c r="A16" s="701" t="s">
        <v>53</v>
      </c>
      <c r="B16" s="706" t="s">
        <v>678</v>
      </c>
      <c r="C16" s="698">
        <f t="shared" si="2"/>
        <v>0</v>
      </c>
      <c r="D16" s="699"/>
      <c r="E16" s="705"/>
      <c r="F16" s="698">
        <f t="shared" si="3"/>
        <v>0</v>
      </c>
      <c r="G16" s="697"/>
      <c r="H16" s="697"/>
      <c r="I16" s="697"/>
      <c r="J16" s="703"/>
      <c r="K16" s="702"/>
    </row>
    <row r="17" spans="1:11" ht="19.5" customHeight="1">
      <c r="A17" s="701" t="s">
        <v>58</v>
      </c>
      <c r="B17" s="700" t="s">
        <v>677</v>
      </c>
      <c r="C17" s="698">
        <f t="shared" si="2"/>
        <v>0</v>
      </c>
      <c r="D17" s="699">
        <v>0</v>
      </c>
      <c r="E17" s="704">
        <v>0</v>
      </c>
      <c r="F17" s="698">
        <f t="shared" si="3"/>
        <v>0</v>
      </c>
      <c r="G17" s="697">
        <v>0</v>
      </c>
      <c r="H17" s="697">
        <v>0</v>
      </c>
      <c r="I17" s="697">
        <v>0</v>
      </c>
      <c r="J17" s="703">
        <v>0</v>
      </c>
      <c r="K17" s="702"/>
    </row>
    <row r="18" spans="1:11" ht="19.5" customHeight="1">
      <c r="A18" s="701" t="s">
        <v>73</v>
      </c>
      <c r="B18" s="700" t="s">
        <v>676</v>
      </c>
      <c r="C18" s="698">
        <f t="shared" si="2"/>
        <v>0</v>
      </c>
      <c r="D18" s="699">
        <v>0</v>
      </c>
      <c r="E18" s="699">
        <v>0</v>
      </c>
      <c r="F18" s="698">
        <f t="shared" si="3"/>
        <v>0</v>
      </c>
      <c r="G18" s="697">
        <v>0</v>
      </c>
      <c r="H18" s="697">
        <v>0</v>
      </c>
      <c r="I18" s="697">
        <v>0</v>
      </c>
      <c r="J18" s="697">
        <v>0</v>
      </c>
      <c r="K18" s="702"/>
    </row>
    <row r="19" spans="1:11" ht="19.5" customHeight="1">
      <c r="A19" s="701" t="s">
        <v>74</v>
      </c>
      <c r="B19" s="700" t="s">
        <v>675</v>
      </c>
      <c r="C19" s="698">
        <f t="shared" si="2"/>
        <v>0</v>
      </c>
      <c r="D19" s="699">
        <v>0</v>
      </c>
      <c r="E19" s="699">
        <v>0</v>
      </c>
      <c r="F19" s="698">
        <f t="shared" si="3"/>
        <v>0</v>
      </c>
      <c r="G19" s="697">
        <v>0</v>
      </c>
      <c r="H19" s="697">
        <v>0</v>
      </c>
      <c r="I19" s="697">
        <v>0</v>
      </c>
      <c r="J19" s="697">
        <v>0</v>
      </c>
      <c r="K19" s="702"/>
    </row>
    <row r="20" spans="1:11" ht="19.5" customHeight="1">
      <c r="A20" s="701" t="s">
        <v>75</v>
      </c>
      <c r="B20" s="700" t="s">
        <v>674</v>
      </c>
      <c r="C20" s="698">
        <f t="shared" si="2"/>
        <v>0</v>
      </c>
      <c r="D20" s="699">
        <v>0</v>
      </c>
      <c r="E20" s="699">
        <v>0</v>
      </c>
      <c r="F20" s="698">
        <f t="shared" si="3"/>
        <v>0</v>
      </c>
      <c r="G20" s="697">
        <v>0</v>
      </c>
      <c r="H20" s="697">
        <v>0</v>
      </c>
      <c r="I20" s="697">
        <v>0</v>
      </c>
      <c r="J20" s="697">
        <v>0</v>
      </c>
      <c r="K20" s="690"/>
    </row>
    <row r="21" spans="1:11" ht="19.5" customHeight="1">
      <c r="A21" s="701" t="s">
        <v>76</v>
      </c>
      <c r="B21" s="700" t="s">
        <v>673</v>
      </c>
      <c r="C21" s="698">
        <f t="shared" si="2"/>
        <v>0</v>
      </c>
      <c r="D21" s="699">
        <v>0</v>
      </c>
      <c r="E21" s="699">
        <v>0</v>
      </c>
      <c r="F21" s="698">
        <f t="shared" si="3"/>
        <v>0</v>
      </c>
      <c r="G21" s="697">
        <v>0</v>
      </c>
      <c r="H21" s="697">
        <v>0</v>
      </c>
      <c r="I21" s="697">
        <v>0</v>
      </c>
      <c r="J21" s="697">
        <v>0</v>
      </c>
      <c r="K21" s="690"/>
    </row>
    <row r="22" spans="1:11" ht="19.5" customHeight="1">
      <c r="A22" s="701" t="s">
        <v>77</v>
      </c>
      <c r="B22" s="700" t="s">
        <v>672</v>
      </c>
      <c r="C22" s="698">
        <f t="shared" si="2"/>
        <v>0</v>
      </c>
      <c r="D22" s="699">
        <v>0</v>
      </c>
      <c r="E22" s="699">
        <v>0</v>
      </c>
      <c r="F22" s="698">
        <f t="shared" si="3"/>
        <v>0</v>
      </c>
      <c r="G22" s="697">
        <v>0</v>
      </c>
      <c r="H22" s="697">
        <v>0</v>
      </c>
      <c r="I22" s="697">
        <v>0</v>
      </c>
      <c r="J22" s="697">
        <v>0</v>
      </c>
      <c r="K22" s="690"/>
    </row>
    <row r="23" spans="1:11" ht="19.5" customHeight="1">
      <c r="A23" s="701" t="s">
        <v>78</v>
      </c>
      <c r="B23" s="700" t="s">
        <v>671</v>
      </c>
      <c r="C23" s="698">
        <f t="shared" si="2"/>
        <v>0</v>
      </c>
      <c r="D23" s="699">
        <v>0</v>
      </c>
      <c r="E23" s="699">
        <v>0</v>
      </c>
      <c r="F23" s="698">
        <f t="shared" si="3"/>
        <v>0</v>
      </c>
      <c r="G23" s="697">
        <v>0</v>
      </c>
      <c r="H23" s="697">
        <v>0</v>
      </c>
      <c r="I23" s="697">
        <v>0</v>
      </c>
      <c r="J23" s="697">
        <v>0</v>
      </c>
      <c r="K23" s="690"/>
    </row>
    <row r="24" spans="1:11" ht="15.75" customHeight="1">
      <c r="A24" s="693"/>
      <c r="B24" s="696"/>
      <c r="C24" s="695"/>
      <c r="D24" s="695"/>
      <c r="E24" s="695"/>
      <c r="F24" s="695"/>
      <c r="G24" s="694"/>
      <c r="H24" s="1917" t="str">
        <f>'Thong tin'!B8</f>
        <v>Trà Vinh, ngày 03 tháng 8 năm 2016</v>
      </c>
      <c r="I24" s="1918"/>
      <c r="J24" s="1918"/>
      <c r="K24" s="690"/>
    </row>
    <row r="25" spans="1:11" ht="18.75" customHeight="1">
      <c r="A25" s="693"/>
      <c r="B25" s="692" t="s">
        <v>4</v>
      </c>
      <c r="C25" s="691"/>
      <c r="D25" s="688"/>
      <c r="E25" s="688"/>
      <c r="F25" s="688"/>
      <c r="G25" s="688"/>
      <c r="H25" s="1919" t="str">
        <f>'Thong tin'!B7</f>
        <v>PHÓ CỤC TRƯỞNG</v>
      </c>
      <c r="I25" s="1919"/>
      <c r="J25" s="1919"/>
      <c r="K25" s="690"/>
    </row>
    <row r="26" spans="1:11" s="689" customFormat="1" ht="15.75">
      <c r="A26" s="690"/>
      <c r="B26" s="691"/>
      <c r="C26" s="691"/>
      <c r="D26" s="690"/>
      <c r="E26" s="690"/>
      <c r="F26" s="688"/>
      <c r="G26" s="688"/>
      <c r="H26" s="1907"/>
      <c r="I26" s="1907"/>
      <c r="J26" s="1907"/>
      <c r="K26" s="690"/>
    </row>
    <row r="27" spans="6:10" ht="12.75">
      <c r="F27" s="688"/>
      <c r="G27" s="688"/>
      <c r="H27" s="688"/>
      <c r="I27" s="688"/>
      <c r="J27" s="688"/>
    </row>
    <row r="29" spans="2:10" ht="15.75">
      <c r="B29" s="687"/>
      <c r="H29" s="1907"/>
      <c r="I29" s="1907"/>
      <c r="J29" s="1907"/>
    </row>
    <row r="30" spans="2:10" ht="15.75">
      <c r="B30" s="687"/>
      <c r="H30" s="1907"/>
      <c r="I30" s="1907"/>
      <c r="J30" s="1907"/>
    </row>
    <row r="31" spans="2:10" ht="15.75">
      <c r="B31" s="687" t="str">
        <f>'Thong tin'!B5</f>
        <v>Nhan Quốc Hải</v>
      </c>
      <c r="H31" s="1907" t="str">
        <f>'Thong tin'!B6</f>
        <v>Trần Việt Hồng</v>
      </c>
      <c r="I31" s="1907"/>
      <c r="J31" s="1907"/>
    </row>
    <row r="32" ht="15.75">
      <c r="B32" s="687"/>
    </row>
    <row r="33" ht="12.75" hidden="1"/>
    <row r="34" spans="1:11" s="680" customFormat="1" ht="13.5" hidden="1">
      <c r="A34" s="686" t="s">
        <v>47</v>
      </c>
      <c r="K34" s="681"/>
    </row>
    <row r="35" spans="1:15" s="680" customFormat="1" ht="15" customHeight="1" hidden="1">
      <c r="A35" s="685"/>
      <c r="B35" s="1889" t="s">
        <v>670</v>
      </c>
      <c r="C35" s="1889"/>
      <c r="D35" s="1889"/>
      <c r="E35" s="1889"/>
      <c r="F35" s="1889"/>
      <c r="G35" s="1889"/>
      <c r="H35" s="1889"/>
      <c r="I35" s="1889"/>
      <c r="J35" s="1889"/>
      <c r="K35" s="684"/>
      <c r="L35" s="683"/>
      <c r="M35" s="683"/>
      <c r="N35" s="683"/>
      <c r="O35" s="683"/>
    </row>
    <row r="36" spans="2:11" s="680" customFormat="1" ht="12.75" hidden="1">
      <c r="B36" s="682" t="s">
        <v>669</v>
      </c>
      <c r="K36" s="681"/>
    </row>
    <row r="37" ht="12.75" hidden="1">
      <c r="B37" s="679" t="s">
        <v>668</v>
      </c>
    </row>
  </sheetData>
  <sheetProtection/>
  <mergeCells count="32">
    <mergeCell ref="I2:J2"/>
    <mergeCell ref="I8:I10"/>
    <mergeCell ref="C8:C10"/>
    <mergeCell ref="D9:D10"/>
    <mergeCell ref="E9:E10"/>
    <mergeCell ref="G9:H9"/>
    <mergeCell ref="F9:F10"/>
    <mergeCell ref="F8:H8"/>
    <mergeCell ref="C2:H2"/>
    <mergeCell ref="A5:B5"/>
    <mergeCell ref="I6:J6"/>
    <mergeCell ref="C3:H3"/>
    <mergeCell ref="C5:G5"/>
    <mergeCell ref="C4:H4"/>
    <mergeCell ref="I4:J4"/>
    <mergeCell ref="I5:J5"/>
    <mergeCell ref="H26:J26"/>
    <mergeCell ref="H29:J29"/>
    <mergeCell ref="A7:B10"/>
    <mergeCell ref="C7:E7"/>
    <mergeCell ref="A12:B12"/>
    <mergeCell ref="A6:B6"/>
    <mergeCell ref="H30:J30"/>
    <mergeCell ref="H31:J31"/>
    <mergeCell ref="A2:B2"/>
    <mergeCell ref="B35:J35"/>
    <mergeCell ref="D8:E8"/>
    <mergeCell ref="J7:J10"/>
    <mergeCell ref="F7:I7"/>
    <mergeCell ref="A11:B11"/>
    <mergeCell ref="H24:J24"/>
    <mergeCell ref="H25:J25"/>
  </mergeCells>
  <printOptions/>
  <pageMargins left="0.45" right="0" top="0.25" bottom="0" header="0.25" footer="0.23"/>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1" customWidth="1"/>
    <col min="2" max="2" width="23.875" style="41" customWidth="1"/>
    <col min="3" max="3" width="13.875" style="41" customWidth="1"/>
    <col min="4" max="4" width="11.125" style="41" customWidth="1"/>
    <col min="5" max="5" width="10.125" style="41" customWidth="1"/>
    <col min="6" max="12" width="10.25390625" style="41" customWidth="1"/>
    <col min="13" max="13" width="14.25390625" style="41" customWidth="1"/>
    <col min="14"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2" ht="22.5" customHeight="1">
      <c r="A1" s="1154" t="s">
        <v>117</v>
      </c>
      <c r="B1" s="1154"/>
      <c r="C1" s="1154"/>
      <c r="D1" s="1231" t="s">
        <v>456</v>
      </c>
      <c r="E1" s="1231"/>
      <c r="F1" s="1231"/>
      <c r="G1" s="1231"/>
      <c r="H1" s="1231"/>
      <c r="I1" s="1231"/>
      <c r="J1" s="1228" t="s">
        <v>457</v>
      </c>
      <c r="K1" s="1229"/>
      <c r="L1" s="1229"/>
    </row>
    <row r="2" spans="1:13" ht="15.75" customHeight="1">
      <c r="A2" s="1230" t="s">
        <v>402</v>
      </c>
      <c r="B2" s="1230"/>
      <c r="C2" s="1230"/>
      <c r="D2" s="1231"/>
      <c r="E2" s="1231"/>
      <c r="F2" s="1231"/>
      <c r="G2" s="1231"/>
      <c r="H2" s="1231"/>
      <c r="I2" s="1231"/>
      <c r="J2" s="1229" t="s">
        <v>403</v>
      </c>
      <c r="K2" s="1229"/>
      <c r="L2" s="1229"/>
      <c r="M2" s="141"/>
    </row>
    <row r="3" spans="1:13" ht="15.75" customHeight="1">
      <c r="A3" s="1155" t="s">
        <v>354</v>
      </c>
      <c r="B3" s="1155"/>
      <c r="C3" s="1155"/>
      <c r="D3" s="1231"/>
      <c r="E3" s="1231"/>
      <c r="F3" s="1231"/>
      <c r="G3" s="1231"/>
      <c r="H3" s="1231"/>
      <c r="I3" s="1231"/>
      <c r="J3" s="1228" t="s">
        <v>458</v>
      </c>
      <c r="K3" s="1228"/>
      <c r="L3" s="1228"/>
      <c r="M3" s="45"/>
    </row>
    <row r="4" spans="1:13" ht="15.75" customHeight="1">
      <c r="A4" s="1239" t="s">
        <v>356</v>
      </c>
      <c r="B4" s="1239"/>
      <c r="C4" s="1239"/>
      <c r="D4" s="1233"/>
      <c r="E4" s="1233"/>
      <c r="F4" s="1233"/>
      <c r="G4" s="1233"/>
      <c r="H4" s="1233"/>
      <c r="I4" s="1233"/>
      <c r="J4" s="1229" t="s">
        <v>404</v>
      </c>
      <c r="K4" s="1229"/>
      <c r="L4" s="1229"/>
      <c r="M4" s="141"/>
    </row>
    <row r="5" spans="1:13" ht="15.75">
      <c r="A5" s="142"/>
      <c r="B5" s="142"/>
      <c r="C5" s="42"/>
      <c r="D5" s="42"/>
      <c r="E5" s="42"/>
      <c r="F5" s="42"/>
      <c r="G5" s="42"/>
      <c r="H5" s="42"/>
      <c r="I5" s="42"/>
      <c r="J5" s="1232" t="s">
        <v>8</v>
      </c>
      <c r="K5" s="1232"/>
      <c r="L5" s="1232"/>
      <c r="M5" s="141"/>
    </row>
    <row r="6" spans="1:14" ht="15.75">
      <c r="A6" s="1214" t="s">
        <v>72</v>
      </c>
      <c r="B6" s="1215"/>
      <c r="C6" s="1186" t="s">
        <v>405</v>
      </c>
      <c r="D6" s="1238" t="s">
        <v>406</v>
      </c>
      <c r="E6" s="1238"/>
      <c r="F6" s="1238"/>
      <c r="G6" s="1238"/>
      <c r="H6" s="1238"/>
      <c r="I6" s="1238"/>
      <c r="J6" s="1151" t="s">
        <v>115</v>
      </c>
      <c r="K6" s="1151"/>
      <c r="L6" s="1151"/>
      <c r="M6" s="1240" t="s">
        <v>407</v>
      </c>
      <c r="N6" s="1241" t="s">
        <v>408</v>
      </c>
    </row>
    <row r="7" spans="1:14" ht="15.75" customHeight="1">
      <c r="A7" s="1216"/>
      <c r="B7" s="1217"/>
      <c r="C7" s="1186"/>
      <c r="D7" s="1238" t="s">
        <v>7</v>
      </c>
      <c r="E7" s="1238"/>
      <c r="F7" s="1238"/>
      <c r="G7" s="1238"/>
      <c r="H7" s="1238"/>
      <c r="I7" s="1238"/>
      <c r="J7" s="1151"/>
      <c r="K7" s="1151"/>
      <c r="L7" s="1151"/>
      <c r="M7" s="1240"/>
      <c r="N7" s="1241"/>
    </row>
    <row r="8" spans="1:14" s="81" customFormat="1" ht="31.5" customHeight="1">
      <c r="A8" s="1216"/>
      <c r="B8" s="1217"/>
      <c r="C8" s="1186"/>
      <c r="D8" s="1151" t="s">
        <v>113</v>
      </c>
      <c r="E8" s="1151" t="s">
        <v>114</v>
      </c>
      <c r="F8" s="1151"/>
      <c r="G8" s="1151"/>
      <c r="H8" s="1151"/>
      <c r="I8" s="1151"/>
      <c r="J8" s="1151"/>
      <c r="K8" s="1151"/>
      <c r="L8" s="1151"/>
      <c r="M8" s="1240"/>
      <c r="N8" s="1241"/>
    </row>
    <row r="9" spans="1:14" s="81" customFormat="1" ht="15.75" customHeight="1">
      <c r="A9" s="1216"/>
      <c r="B9" s="1217"/>
      <c r="C9" s="1186"/>
      <c r="D9" s="1151"/>
      <c r="E9" s="1151" t="s">
        <v>116</v>
      </c>
      <c r="F9" s="1151" t="s">
        <v>7</v>
      </c>
      <c r="G9" s="1151"/>
      <c r="H9" s="1151"/>
      <c r="I9" s="1151"/>
      <c r="J9" s="1151" t="s">
        <v>7</v>
      </c>
      <c r="K9" s="1151"/>
      <c r="L9" s="1151"/>
      <c r="M9" s="1240"/>
      <c r="N9" s="1241"/>
    </row>
    <row r="10" spans="1:14" s="81" customFormat="1" ht="86.25" customHeight="1">
      <c r="A10" s="1218"/>
      <c r="B10" s="1219"/>
      <c r="C10" s="1186"/>
      <c r="D10" s="1151"/>
      <c r="E10" s="1151"/>
      <c r="F10" s="112" t="s">
        <v>24</v>
      </c>
      <c r="G10" s="112" t="s">
        <v>26</v>
      </c>
      <c r="H10" s="112" t="s">
        <v>18</v>
      </c>
      <c r="I10" s="112" t="s">
        <v>25</v>
      </c>
      <c r="J10" s="112" t="s">
        <v>17</v>
      </c>
      <c r="K10" s="112" t="s">
        <v>22</v>
      </c>
      <c r="L10" s="112" t="s">
        <v>23</v>
      </c>
      <c r="M10" s="1240"/>
      <c r="N10" s="1241"/>
    </row>
    <row r="11" spans="1:32" ht="13.5" customHeight="1">
      <c r="A11" s="1224" t="s">
        <v>5</v>
      </c>
      <c r="B11" s="1225"/>
      <c r="C11" s="143">
        <v>1</v>
      </c>
      <c r="D11" s="143" t="s">
        <v>53</v>
      </c>
      <c r="E11" s="143" t="s">
        <v>58</v>
      </c>
      <c r="F11" s="143" t="s">
        <v>73</v>
      </c>
      <c r="G11" s="143" t="s">
        <v>74</v>
      </c>
      <c r="H11" s="143" t="s">
        <v>75</v>
      </c>
      <c r="I11" s="143" t="s">
        <v>76</v>
      </c>
      <c r="J11" s="143" t="s">
        <v>77</v>
      </c>
      <c r="K11" s="143" t="s">
        <v>78</v>
      </c>
      <c r="L11" s="143" t="s">
        <v>101</v>
      </c>
      <c r="M11" s="144"/>
      <c r="N11" s="145"/>
      <c r="AF11" s="41" t="s">
        <v>368</v>
      </c>
    </row>
    <row r="12" spans="1:14" ht="24" customHeight="1">
      <c r="A12" s="1236" t="s">
        <v>399</v>
      </c>
      <c r="B12" s="1237"/>
      <c r="C12" s="146">
        <f aca="true" t="shared" si="0" ref="C12:L12">C14-C13</f>
        <v>-25</v>
      </c>
      <c r="D12" s="146">
        <f t="shared" si="0"/>
        <v>-26</v>
      </c>
      <c r="E12" s="146">
        <f t="shared" si="0"/>
        <v>17</v>
      </c>
      <c r="F12" s="146">
        <f t="shared" si="0"/>
        <v>1</v>
      </c>
      <c r="G12" s="146">
        <f t="shared" si="0"/>
        <v>3</v>
      </c>
      <c r="H12" s="146">
        <f t="shared" si="0"/>
        <v>-1</v>
      </c>
      <c r="I12" s="146">
        <f t="shared" si="0"/>
        <v>-2</v>
      </c>
      <c r="J12" s="146">
        <f t="shared" si="0"/>
        <v>-9</v>
      </c>
      <c r="K12" s="146">
        <f t="shared" si="0"/>
        <v>-13</v>
      </c>
      <c r="L12" s="146">
        <f t="shared" si="0"/>
        <v>-3</v>
      </c>
      <c r="M12" s="144"/>
      <c r="N12" s="145"/>
    </row>
    <row r="13" spans="1:14" ht="23.25" customHeight="1">
      <c r="A13" s="1234" t="s">
        <v>355</v>
      </c>
      <c r="B13" s="1235"/>
      <c r="C13" s="147">
        <v>59</v>
      </c>
      <c r="D13" s="147">
        <v>43</v>
      </c>
      <c r="E13" s="147">
        <v>0</v>
      </c>
      <c r="F13" s="147">
        <v>5</v>
      </c>
      <c r="G13" s="147">
        <v>2</v>
      </c>
      <c r="H13" s="147">
        <v>7</v>
      </c>
      <c r="I13" s="147">
        <v>2</v>
      </c>
      <c r="J13" s="147">
        <v>10</v>
      </c>
      <c r="K13" s="147">
        <v>44</v>
      </c>
      <c r="L13" s="147">
        <v>5</v>
      </c>
      <c r="M13" s="144"/>
      <c r="N13" s="145"/>
    </row>
    <row r="14" spans="1:37" s="60" customFormat="1" ht="16.5" customHeight="1">
      <c r="A14" s="1222" t="s">
        <v>37</v>
      </c>
      <c r="B14" s="1223"/>
      <c r="C14" s="148">
        <f aca="true" t="shared" si="1" ref="C14:L14">C15+C16</f>
        <v>34</v>
      </c>
      <c r="D14" s="149">
        <f t="shared" si="1"/>
        <v>17</v>
      </c>
      <c r="E14" s="149">
        <f t="shared" si="1"/>
        <v>17</v>
      </c>
      <c r="F14" s="149">
        <f t="shared" si="1"/>
        <v>6</v>
      </c>
      <c r="G14" s="149">
        <f t="shared" si="1"/>
        <v>5</v>
      </c>
      <c r="H14" s="149">
        <f t="shared" si="1"/>
        <v>6</v>
      </c>
      <c r="I14" s="149">
        <f t="shared" si="1"/>
        <v>0</v>
      </c>
      <c r="J14" s="149">
        <f t="shared" si="1"/>
        <v>1</v>
      </c>
      <c r="K14" s="149">
        <f t="shared" si="1"/>
        <v>31</v>
      </c>
      <c r="L14" s="149">
        <f t="shared" si="1"/>
        <v>2</v>
      </c>
      <c r="M14" s="150">
        <f>'[3]kiem tra du lieu'!$B$6</f>
        <v>34</v>
      </c>
      <c r="N14" s="145">
        <f aca="true" t="shared" si="2" ref="N14:N27">C14-M14</f>
        <v>0</v>
      </c>
      <c r="AK14" s="71"/>
    </row>
    <row r="15" spans="1:14" s="60" customFormat="1" ht="16.5" customHeight="1">
      <c r="A15" s="151" t="s">
        <v>0</v>
      </c>
      <c r="B15" s="152" t="s">
        <v>98</v>
      </c>
      <c r="C15" s="148">
        <f aca="true" t="shared" si="3" ref="C15:C27">D15+E15</f>
        <v>0</v>
      </c>
      <c r="D15" s="153">
        <v>0</v>
      </c>
      <c r="E15" s="154">
        <f aca="true" t="shared" si="4" ref="E15:E27">F15+G15+H15+I15</f>
        <v>0</v>
      </c>
      <c r="F15" s="153">
        <v>0</v>
      </c>
      <c r="G15" s="153">
        <v>0</v>
      </c>
      <c r="H15" s="153">
        <v>0</v>
      </c>
      <c r="I15" s="153">
        <v>0</v>
      </c>
      <c r="J15" s="153">
        <v>0</v>
      </c>
      <c r="K15" s="153">
        <v>0</v>
      </c>
      <c r="L15" s="153">
        <v>0</v>
      </c>
      <c r="M15" s="144">
        <f>'[3]kiem tra du lieu'!$B$7</f>
        <v>0</v>
      </c>
      <c r="N15" s="145">
        <f t="shared" si="2"/>
        <v>0</v>
      </c>
    </row>
    <row r="16" spans="1:38" s="60" customFormat="1" ht="16.5" customHeight="1">
      <c r="A16" s="72" t="s">
        <v>1</v>
      </c>
      <c r="B16" s="68" t="s">
        <v>19</v>
      </c>
      <c r="C16" s="148">
        <f t="shared" si="3"/>
        <v>34</v>
      </c>
      <c r="D16" s="149">
        <f>D17+D18+D19+D20+D21+D22+D23+D24+D25+D26+D27</f>
        <v>17</v>
      </c>
      <c r="E16" s="149">
        <f t="shared" si="4"/>
        <v>17</v>
      </c>
      <c r="F16" s="149">
        <f aca="true" t="shared" si="5" ref="F16:M16">F17+F18+F19+F20+F21+F22+F23+F24+F25+F26+F27</f>
        <v>6</v>
      </c>
      <c r="G16" s="149">
        <f t="shared" si="5"/>
        <v>5</v>
      </c>
      <c r="H16" s="149">
        <f t="shared" si="5"/>
        <v>6</v>
      </c>
      <c r="I16" s="149">
        <f t="shared" si="5"/>
        <v>0</v>
      </c>
      <c r="J16" s="149">
        <f t="shared" si="5"/>
        <v>1</v>
      </c>
      <c r="K16" s="149">
        <f t="shared" si="5"/>
        <v>31</v>
      </c>
      <c r="L16" s="149">
        <f t="shared" si="5"/>
        <v>2</v>
      </c>
      <c r="M16" s="149">
        <f t="shared" si="5"/>
        <v>34</v>
      </c>
      <c r="N16" s="145">
        <f t="shared" si="2"/>
        <v>0</v>
      </c>
      <c r="AL16" s="71"/>
    </row>
    <row r="17" spans="1:32" s="156" customFormat="1" ht="16.5" customHeight="1">
      <c r="A17" s="155" t="s">
        <v>52</v>
      </c>
      <c r="B17" s="76" t="s">
        <v>369</v>
      </c>
      <c r="C17" s="148">
        <f t="shared" si="3"/>
        <v>4</v>
      </c>
      <c r="D17" s="153">
        <v>0</v>
      </c>
      <c r="E17" s="149">
        <f t="shared" si="4"/>
        <v>4</v>
      </c>
      <c r="F17" s="153">
        <v>0</v>
      </c>
      <c r="G17" s="153">
        <v>0</v>
      </c>
      <c r="H17" s="153">
        <v>4</v>
      </c>
      <c r="I17" s="153">
        <v>0</v>
      </c>
      <c r="J17" s="153">
        <v>0</v>
      </c>
      <c r="K17" s="153">
        <v>4</v>
      </c>
      <c r="L17" s="153">
        <v>0</v>
      </c>
      <c r="M17" s="144">
        <f>'[3]kiem tra du lieu'!$B$8</f>
        <v>4</v>
      </c>
      <c r="N17" s="145">
        <f t="shared" si="2"/>
        <v>0</v>
      </c>
      <c r="AF17" s="71" t="s">
        <v>371</v>
      </c>
    </row>
    <row r="18" spans="1:14" s="156" customFormat="1" ht="16.5" customHeight="1">
      <c r="A18" s="155" t="s">
        <v>53</v>
      </c>
      <c r="B18" s="76" t="s">
        <v>401</v>
      </c>
      <c r="C18" s="148">
        <f t="shared" si="3"/>
        <v>1</v>
      </c>
      <c r="D18" s="153">
        <v>0</v>
      </c>
      <c r="E18" s="149">
        <f t="shared" si="4"/>
        <v>1</v>
      </c>
      <c r="F18" s="153">
        <v>0</v>
      </c>
      <c r="G18" s="153">
        <v>1</v>
      </c>
      <c r="H18" s="153">
        <v>0</v>
      </c>
      <c r="I18" s="153">
        <v>0</v>
      </c>
      <c r="J18" s="153">
        <v>0</v>
      </c>
      <c r="K18" s="153">
        <v>1</v>
      </c>
      <c r="L18" s="153">
        <v>0</v>
      </c>
      <c r="M18" s="144">
        <f>'[3]kiem tra du lieu'!$B$9</f>
        <v>1</v>
      </c>
      <c r="N18" s="145">
        <f t="shared" si="2"/>
        <v>0</v>
      </c>
    </row>
    <row r="19" spans="1:14" s="156" customFormat="1" ht="16.5" customHeight="1">
      <c r="A19" s="155" t="s">
        <v>58</v>
      </c>
      <c r="B19" s="76" t="s">
        <v>372</v>
      </c>
      <c r="C19" s="148">
        <f t="shared" si="3"/>
        <v>11</v>
      </c>
      <c r="D19" s="153">
        <v>5</v>
      </c>
      <c r="E19" s="149">
        <f t="shared" si="4"/>
        <v>6</v>
      </c>
      <c r="F19" s="153">
        <v>3</v>
      </c>
      <c r="G19" s="153">
        <v>3</v>
      </c>
      <c r="H19" s="153">
        <v>0</v>
      </c>
      <c r="I19" s="153">
        <v>0</v>
      </c>
      <c r="J19" s="153">
        <v>0</v>
      </c>
      <c r="K19" s="157">
        <v>10</v>
      </c>
      <c r="L19" s="153">
        <v>1</v>
      </c>
      <c r="M19" s="144">
        <f>'[3]kiem tra du lieu'!$B$10</f>
        <v>11</v>
      </c>
      <c r="N19" s="145">
        <f t="shared" si="2"/>
        <v>0</v>
      </c>
    </row>
    <row r="20" spans="1:14" s="156" customFormat="1" ht="16.5" customHeight="1">
      <c r="A20" s="155" t="s">
        <v>73</v>
      </c>
      <c r="B20" s="76" t="s">
        <v>373</v>
      </c>
      <c r="C20" s="148">
        <f t="shared" si="3"/>
        <v>0</v>
      </c>
      <c r="D20" s="157">
        <v>0</v>
      </c>
      <c r="E20" s="149">
        <f t="shared" si="4"/>
        <v>0</v>
      </c>
      <c r="F20" s="153">
        <v>0</v>
      </c>
      <c r="G20" s="153">
        <v>0</v>
      </c>
      <c r="H20" s="153">
        <v>0</v>
      </c>
      <c r="I20" s="153">
        <v>0</v>
      </c>
      <c r="J20" s="153">
        <v>0</v>
      </c>
      <c r="K20" s="153">
        <v>0</v>
      </c>
      <c r="L20" s="153">
        <v>0</v>
      </c>
      <c r="M20" s="144">
        <f>'[3]kiem tra du lieu'!$B$11</f>
        <v>0</v>
      </c>
      <c r="N20" s="145">
        <f t="shared" si="2"/>
        <v>0</v>
      </c>
    </row>
    <row r="21" spans="1:39" s="156" customFormat="1" ht="16.5" customHeight="1">
      <c r="A21" s="155" t="s">
        <v>74</v>
      </c>
      <c r="B21" s="76" t="s">
        <v>374</v>
      </c>
      <c r="C21" s="148">
        <f t="shared" si="3"/>
        <v>2</v>
      </c>
      <c r="D21" s="153">
        <v>0</v>
      </c>
      <c r="E21" s="149">
        <f t="shared" si="4"/>
        <v>2</v>
      </c>
      <c r="F21" s="153">
        <v>0</v>
      </c>
      <c r="G21" s="153">
        <v>0</v>
      </c>
      <c r="H21" s="153">
        <v>2</v>
      </c>
      <c r="I21" s="153">
        <v>0</v>
      </c>
      <c r="J21" s="153">
        <v>0</v>
      </c>
      <c r="K21" s="153">
        <v>1</v>
      </c>
      <c r="L21" s="153">
        <v>1</v>
      </c>
      <c r="M21" s="144">
        <f>'[3]kiem tra du lieu'!$B$12</f>
        <v>2</v>
      </c>
      <c r="N21" s="145">
        <f t="shared" si="2"/>
        <v>0</v>
      </c>
      <c r="AJ21" s="156" t="s">
        <v>376</v>
      </c>
      <c r="AK21" s="156" t="s">
        <v>377</v>
      </c>
      <c r="AL21" s="156" t="s">
        <v>378</v>
      </c>
      <c r="AM21" s="71" t="s">
        <v>379</v>
      </c>
    </row>
    <row r="22" spans="1:39" s="156" customFormat="1" ht="16.5" customHeight="1">
      <c r="A22" s="155" t="s">
        <v>75</v>
      </c>
      <c r="B22" s="76" t="s">
        <v>375</v>
      </c>
      <c r="C22" s="148">
        <f t="shared" si="3"/>
        <v>1</v>
      </c>
      <c r="D22" s="153">
        <v>0</v>
      </c>
      <c r="E22" s="149">
        <f t="shared" si="4"/>
        <v>1</v>
      </c>
      <c r="F22" s="153">
        <v>1</v>
      </c>
      <c r="G22" s="153">
        <v>0</v>
      </c>
      <c r="H22" s="153">
        <v>0</v>
      </c>
      <c r="I22" s="153">
        <v>0</v>
      </c>
      <c r="J22" s="153">
        <v>0</v>
      </c>
      <c r="K22" s="153">
        <v>1</v>
      </c>
      <c r="L22" s="153">
        <v>0</v>
      </c>
      <c r="M22" s="144">
        <f>'[3]kiem tra du lieu'!$B$13</f>
        <v>1</v>
      </c>
      <c r="N22" s="145">
        <f t="shared" si="2"/>
        <v>0</v>
      </c>
      <c r="AM22" s="71" t="s">
        <v>381</v>
      </c>
    </row>
    <row r="23" spans="1:14" s="156" customFormat="1" ht="16.5" customHeight="1">
      <c r="A23" s="155" t="s">
        <v>76</v>
      </c>
      <c r="B23" s="76" t="s">
        <v>380</v>
      </c>
      <c r="C23" s="148">
        <f t="shared" si="3"/>
        <v>1</v>
      </c>
      <c r="D23" s="153">
        <v>1</v>
      </c>
      <c r="E23" s="149">
        <f t="shared" si="4"/>
        <v>0</v>
      </c>
      <c r="F23" s="153">
        <v>0</v>
      </c>
      <c r="G23" s="153">
        <v>0</v>
      </c>
      <c r="H23" s="153">
        <v>0</v>
      </c>
      <c r="I23" s="153">
        <v>0</v>
      </c>
      <c r="J23" s="153">
        <v>0</v>
      </c>
      <c r="K23" s="153">
        <v>1</v>
      </c>
      <c r="L23" s="153">
        <v>0</v>
      </c>
      <c r="M23" s="144">
        <f>'[3]kiem tra du lieu'!$B$14</f>
        <v>1</v>
      </c>
      <c r="N23" s="145">
        <f t="shared" si="2"/>
        <v>0</v>
      </c>
    </row>
    <row r="24" spans="1:36" s="156" customFormat="1" ht="16.5" customHeight="1">
      <c r="A24" s="155" t="s">
        <v>77</v>
      </c>
      <c r="B24" s="76" t="s">
        <v>382</v>
      </c>
      <c r="C24" s="148">
        <f t="shared" si="3"/>
        <v>1</v>
      </c>
      <c r="D24" s="153">
        <v>0</v>
      </c>
      <c r="E24" s="149">
        <f t="shared" si="4"/>
        <v>1</v>
      </c>
      <c r="F24" s="158">
        <v>1</v>
      </c>
      <c r="G24" s="158">
        <v>0</v>
      </c>
      <c r="H24" s="158">
        <v>0</v>
      </c>
      <c r="I24" s="158">
        <v>0</v>
      </c>
      <c r="J24" s="158">
        <v>0</v>
      </c>
      <c r="K24" s="158">
        <v>1</v>
      </c>
      <c r="L24" s="158">
        <v>0</v>
      </c>
      <c r="M24" s="144">
        <f>'[3]kiem tra du lieu'!$B$15</f>
        <v>1</v>
      </c>
      <c r="N24" s="145">
        <f t="shared" si="2"/>
        <v>0</v>
      </c>
      <c r="AJ24" s="156" t="s">
        <v>376</v>
      </c>
    </row>
    <row r="25" spans="1:36" s="156" customFormat="1" ht="16.5" customHeight="1">
      <c r="A25" s="155" t="s">
        <v>78</v>
      </c>
      <c r="B25" s="76" t="s">
        <v>383</v>
      </c>
      <c r="C25" s="148">
        <f t="shared" si="3"/>
        <v>10</v>
      </c>
      <c r="D25" s="153">
        <v>10</v>
      </c>
      <c r="E25" s="149">
        <f t="shared" si="4"/>
        <v>0</v>
      </c>
      <c r="F25" s="153">
        <v>0</v>
      </c>
      <c r="G25" s="153">
        <v>0</v>
      </c>
      <c r="H25" s="153">
        <v>0</v>
      </c>
      <c r="I25" s="153">
        <v>0</v>
      </c>
      <c r="J25" s="153">
        <v>0</v>
      </c>
      <c r="K25" s="153">
        <v>10</v>
      </c>
      <c r="L25" s="153">
        <v>0</v>
      </c>
      <c r="M25" s="144">
        <f>'[3]kiem tra du lieu'!$B$16</f>
        <v>10</v>
      </c>
      <c r="N25" s="145">
        <f t="shared" si="2"/>
        <v>0</v>
      </c>
      <c r="AJ25" s="71" t="s">
        <v>385</v>
      </c>
    </row>
    <row r="26" spans="1:44" s="78" customFormat="1" ht="16.5" customHeight="1">
      <c r="A26" s="159" t="s">
        <v>101</v>
      </c>
      <c r="B26" s="76" t="s">
        <v>384</v>
      </c>
      <c r="C26" s="148">
        <f t="shared" si="3"/>
        <v>2</v>
      </c>
      <c r="D26" s="153">
        <v>0</v>
      </c>
      <c r="E26" s="149">
        <f t="shared" si="4"/>
        <v>2</v>
      </c>
      <c r="F26" s="153">
        <v>1</v>
      </c>
      <c r="G26" s="153">
        <v>1</v>
      </c>
      <c r="H26" s="153">
        <v>0</v>
      </c>
      <c r="I26" s="153">
        <v>0</v>
      </c>
      <c r="J26" s="153">
        <v>0</v>
      </c>
      <c r="K26" s="153">
        <v>2</v>
      </c>
      <c r="L26" s="153">
        <v>0</v>
      </c>
      <c r="M26" s="144">
        <f>'[3]kiem tra du lieu'!$B$17</f>
        <v>2</v>
      </c>
      <c r="N26" s="145">
        <f t="shared" si="2"/>
        <v>0</v>
      </c>
      <c r="AR26" s="160"/>
    </row>
    <row r="27" spans="1:14" s="156" customFormat="1" ht="16.5" customHeight="1">
      <c r="A27" s="155" t="s">
        <v>102</v>
      </c>
      <c r="B27" s="76" t="s">
        <v>386</v>
      </c>
      <c r="C27" s="148">
        <f t="shared" si="3"/>
        <v>1</v>
      </c>
      <c r="D27" s="153">
        <v>1</v>
      </c>
      <c r="E27" s="149">
        <f t="shared" si="4"/>
        <v>0</v>
      </c>
      <c r="F27" s="153">
        <v>0</v>
      </c>
      <c r="G27" s="153">
        <v>0</v>
      </c>
      <c r="H27" s="153">
        <v>0</v>
      </c>
      <c r="I27" s="153">
        <v>0</v>
      </c>
      <c r="J27" s="153">
        <v>1</v>
      </c>
      <c r="K27" s="153">
        <v>0</v>
      </c>
      <c r="L27" s="153">
        <v>0</v>
      </c>
      <c r="M27" s="144">
        <f>'[3]kiem tra du lieu'!$B$18</f>
        <v>1</v>
      </c>
      <c r="N27" s="145">
        <f t="shared" si="2"/>
        <v>0</v>
      </c>
    </row>
    <row r="28" spans="1:35" ht="6" customHeight="1">
      <c r="A28" s="161"/>
      <c r="B28" s="162"/>
      <c r="C28" s="163"/>
      <c r="D28" s="163"/>
      <c r="E28" s="163"/>
      <c r="F28" s="163"/>
      <c r="G28" s="163"/>
      <c r="H28" s="163"/>
      <c r="I28" s="163"/>
      <c r="J28" s="163"/>
      <c r="K28" s="163"/>
      <c r="L28" s="163"/>
      <c r="M28" s="164"/>
      <c r="AG28" s="41" t="s">
        <v>388</v>
      </c>
      <c r="AI28" s="165">
        <f>82/88</f>
        <v>0.9318181818181818</v>
      </c>
    </row>
    <row r="29" spans="1:13" ht="16.5" customHeight="1">
      <c r="A29" s="1160" t="s">
        <v>459</v>
      </c>
      <c r="B29" s="1226"/>
      <c r="C29" s="1226"/>
      <c r="D29" s="1226"/>
      <c r="E29" s="166"/>
      <c r="F29" s="166"/>
      <c r="G29" s="166"/>
      <c r="H29" s="1212" t="s">
        <v>409</v>
      </c>
      <c r="I29" s="1212"/>
      <c r="J29" s="1212"/>
      <c r="K29" s="1212"/>
      <c r="L29" s="1212"/>
      <c r="M29" s="167"/>
    </row>
    <row r="30" spans="1:12" ht="18.75">
      <c r="A30" s="1226"/>
      <c r="B30" s="1226"/>
      <c r="C30" s="1226"/>
      <c r="D30" s="1226"/>
      <c r="E30" s="166"/>
      <c r="F30" s="166"/>
      <c r="G30" s="166"/>
      <c r="H30" s="1213" t="s">
        <v>410</v>
      </c>
      <c r="I30" s="1213"/>
      <c r="J30" s="1213"/>
      <c r="K30" s="1213"/>
      <c r="L30" s="1213"/>
    </row>
    <row r="31" spans="1:12" s="40" customFormat="1" ht="16.5" customHeight="1">
      <c r="A31" s="1157"/>
      <c r="B31" s="1157"/>
      <c r="C31" s="1157"/>
      <c r="D31" s="1157"/>
      <c r="E31" s="168"/>
      <c r="F31" s="168"/>
      <c r="G31" s="168"/>
      <c r="H31" s="1158"/>
      <c r="I31" s="1158"/>
      <c r="J31" s="1158"/>
      <c r="K31" s="1158"/>
      <c r="L31" s="1158"/>
    </row>
    <row r="32" spans="1:12" ht="18.75">
      <c r="A32" s="97"/>
      <c r="B32" s="1157" t="s">
        <v>391</v>
      </c>
      <c r="C32" s="1157"/>
      <c r="D32" s="1157"/>
      <c r="E32" s="168"/>
      <c r="F32" s="168"/>
      <c r="G32" s="168"/>
      <c r="H32" s="168"/>
      <c r="I32" s="1227" t="s">
        <v>391</v>
      </c>
      <c r="J32" s="1227"/>
      <c r="K32" s="1227"/>
      <c r="L32" s="97"/>
    </row>
    <row r="33" spans="1:12" ht="9" customHeight="1">
      <c r="A33" s="169"/>
      <c r="B33" s="170"/>
      <c r="C33" s="170"/>
      <c r="D33" s="170"/>
      <c r="E33" s="170"/>
      <c r="F33" s="170"/>
      <c r="G33" s="170"/>
      <c r="H33" s="170"/>
      <c r="I33" s="170"/>
      <c r="J33" s="170"/>
      <c r="K33" s="169"/>
      <c r="L33" s="169"/>
    </row>
    <row r="34" spans="1:12" ht="18.75">
      <c r="A34" s="169"/>
      <c r="B34" s="170"/>
      <c r="C34" s="170"/>
      <c r="D34" s="170"/>
      <c r="E34" s="170"/>
      <c r="F34" s="170"/>
      <c r="G34" s="170"/>
      <c r="H34" s="170"/>
      <c r="I34" s="170"/>
      <c r="J34" s="170"/>
      <c r="K34" s="169"/>
      <c r="L34" s="169"/>
    </row>
    <row r="35" spans="1:12" ht="9" customHeight="1">
      <c r="A35" s="169"/>
      <c r="B35" s="170"/>
      <c r="C35" s="170"/>
      <c r="D35" s="170"/>
      <c r="E35" s="170"/>
      <c r="F35" s="170"/>
      <c r="G35" s="170"/>
      <c r="H35" s="170"/>
      <c r="I35" s="170"/>
      <c r="J35" s="170"/>
      <c r="K35" s="169"/>
      <c r="L35" s="169"/>
    </row>
    <row r="36" spans="1:12" ht="18.75">
      <c r="A36" s="97"/>
      <c r="B36" s="168"/>
      <c r="C36" s="168"/>
      <c r="D36" s="168"/>
      <c r="E36" s="168"/>
      <c r="F36" s="168"/>
      <c r="G36" s="168"/>
      <c r="H36" s="168"/>
      <c r="I36" s="168"/>
      <c r="J36" s="168"/>
      <c r="K36" s="97"/>
      <c r="L36" s="97"/>
    </row>
    <row r="37" spans="1:13" ht="18.75">
      <c r="A37" s="1131" t="s">
        <v>347</v>
      </c>
      <c r="B37" s="1131"/>
      <c r="C37" s="1131"/>
      <c r="D37" s="1131"/>
      <c r="E37" s="99"/>
      <c r="F37" s="99"/>
      <c r="G37" s="99"/>
      <c r="H37" s="1132" t="s">
        <v>347</v>
      </c>
      <c r="I37" s="1132"/>
      <c r="J37" s="1132"/>
      <c r="K37" s="1132"/>
      <c r="L37" s="1132"/>
      <c r="M37" s="171"/>
    </row>
    <row r="38" spans="1:12" ht="22.5" customHeight="1">
      <c r="A38" s="97"/>
      <c r="B38" s="168"/>
      <c r="C38" s="168"/>
      <c r="D38" s="168"/>
      <c r="E38" s="168"/>
      <c r="F38" s="168"/>
      <c r="G38" s="168"/>
      <c r="H38" s="168"/>
      <c r="I38" s="168"/>
      <c r="J38" s="168"/>
      <c r="K38" s="97"/>
      <c r="L38" s="97"/>
    </row>
    <row r="39" spans="1:12" ht="19.5">
      <c r="A39" s="172" t="s">
        <v>47</v>
      </c>
      <c r="B39" s="168"/>
      <c r="C39" s="168"/>
      <c r="D39" s="168"/>
      <c r="E39" s="168"/>
      <c r="F39" s="168"/>
      <c r="G39" s="168"/>
      <c r="H39" s="168"/>
      <c r="I39" s="168"/>
      <c r="J39" s="168"/>
      <c r="K39" s="97"/>
      <c r="L39" s="97"/>
    </row>
    <row r="40" spans="2:12" ht="15.75" customHeight="1">
      <c r="B40" s="1221" t="s">
        <v>59</v>
      </c>
      <c r="C40" s="1221"/>
      <c r="D40" s="1221"/>
      <c r="E40" s="1221"/>
      <c r="F40" s="1221"/>
      <c r="G40" s="1221"/>
      <c r="H40" s="1221"/>
      <c r="I40" s="1221"/>
      <c r="J40" s="1221"/>
      <c r="K40" s="1221"/>
      <c r="L40" s="1221"/>
    </row>
    <row r="41" spans="1:12" ht="16.5" customHeight="1">
      <c r="A41" s="173"/>
      <c r="B41" s="1220" t="s">
        <v>61</v>
      </c>
      <c r="C41" s="1220"/>
      <c r="D41" s="1220"/>
      <c r="E41" s="1220"/>
      <c r="F41" s="1220"/>
      <c r="G41" s="1220"/>
      <c r="H41" s="1220"/>
      <c r="I41" s="1220"/>
      <c r="J41" s="1220"/>
      <c r="K41" s="1220"/>
      <c r="L41" s="1220"/>
    </row>
    <row r="42" ht="15.75">
      <c r="B42" s="46" t="s">
        <v>60</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2" customWidth="1"/>
    <col min="2" max="2" width="18.25390625" style="192" customWidth="1"/>
    <col min="3" max="3" width="10.625" style="192" customWidth="1"/>
    <col min="4" max="4" width="6.875" style="192" customWidth="1"/>
    <col min="5" max="8" width="5.00390625" style="192" customWidth="1"/>
    <col min="9" max="9" width="4.75390625" style="192" customWidth="1"/>
    <col min="10" max="10" width="5.00390625" style="192" customWidth="1"/>
    <col min="11" max="11" width="5.75390625" style="192" customWidth="1"/>
    <col min="12" max="12" width="5.375" style="192" customWidth="1"/>
    <col min="13" max="13" width="5.00390625" style="192" customWidth="1"/>
    <col min="14" max="14" width="5.375" style="192" customWidth="1"/>
    <col min="15" max="15" width="5.00390625" style="192" customWidth="1"/>
    <col min="16" max="16" width="5.75390625" style="192" customWidth="1"/>
    <col min="17" max="20" width="5.00390625" style="192" customWidth="1"/>
    <col min="21" max="16384" width="8.00390625" style="192" customWidth="1"/>
  </cols>
  <sheetData>
    <row r="1" spans="1:21" ht="16.5" customHeight="1">
      <c r="A1" s="1276" t="s">
        <v>227</v>
      </c>
      <c r="B1" s="1276"/>
      <c r="C1" s="1276"/>
      <c r="D1" s="1272" t="s">
        <v>413</v>
      </c>
      <c r="E1" s="1273"/>
      <c r="F1" s="1273"/>
      <c r="G1" s="1273"/>
      <c r="H1" s="1273"/>
      <c r="I1" s="1273"/>
      <c r="J1" s="1273"/>
      <c r="K1" s="1273"/>
      <c r="L1" s="1273"/>
      <c r="M1" s="1273"/>
      <c r="N1" s="1273"/>
      <c r="O1" s="220"/>
      <c r="P1" s="177" t="s">
        <v>463</v>
      </c>
      <c r="Q1" s="176"/>
      <c r="R1" s="176"/>
      <c r="S1" s="176"/>
      <c r="T1" s="176"/>
      <c r="U1" s="220"/>
    </row>
    <row r="2" spans="1:21" ht="16.5" customHeight="1">
      <c r="A2" s="1274" t="s">
        <v>414</v>
      </c>
      <c r="B2" s="1274"/>
      <c r="C2" s="1274"/>
      <c r="D2" s="1273"/>
      <c r="E2" s="1273"/>
      <c r="F2" s="1273"/>
      <c r="G2" s="1273"/>
      <c r="H2" s="1273"/>
      <c r="I2" s="1273"/>
      <c r="J2" s="1273"/>
      <c r="K2" s="1273"/>
      <c r="L2" s="1273"/>
      <c r="M2" s="1273"/>
      <c r="N2" s="1273"/>
      <c r="O2" s="221"/>
      <c r="P2" s="1265" t="s">
        <v>415</v>
      </c>
      <c r="Q2" s="1265"/>
      <c r="R2" s="1265"/>
      <c r="S2" s="1265"/>
      <c r="T2" s="1265"/>
      <c r="U2" s="221"/>
    </row>
    <row r="3" spans="1:21" ht="16.5" customHeight="1">
      <c r="A3" s="1245" t="s">
        <v>416</v>
      </c>
      <c r="B3" s="1245"/>
      <c r="C3" s="1245"/>
      <c r="D3" s="1277" t="s">
        <v>417</v>
      </c>
      <c r="E3" s="1277"/>
      <c r="F3" s="1277"/>
      <c r="G3" s="1277"/>
      <c r="H3" s="1277"/>
      <c r="I3" s="1277"/>
      <c r="J3" s="1277"/>
      <c r="K3" s="1277"/>
      <c r="L3" s="1277"/>
      <c r="M3" s="1277"/>
      <c r="N3" s="1277"/>
      <c r="O3" s="221"/>
      <c r="P3" s="181" t="s">
        <v>462</v>
      </c>
      <c r="Q3" s="221"/>
      <c r="R3" s="221"/>
      <c r="S3" s="221"/>
      <c r="T3" s="221"/>
      <c r="U3" s="221"/>
    </row>
    <row r="4" spans="1:21" ht="16.5" customHeight="1">
      <c r="A4" s="1278" t="s">
        <v>356</v>
      </c>
      <c r="B4" s="1278"/>
      <c r="C4" s="1278"/>
      <c r="D4" s="1254"/>
      <c r="E4" s="1254"/>
      <c r="F4" s="1254"/>
      <c r="G4" s="1254"/>
      <c r="H4" s="1254"/>
      <c r="I4" s="1254"/>
      <c r="J4" s="1254"/>
      <c r="K4" s="1254"/>
      <c r="L4" s="1254"/>
      <c r="M4" s="1254"/>
      <c r="N4" s="1254"/>
      <c r="O4" s="221"/>
      <c r="P4" s="180" t="s">
        <v>395</v>
      </c>
      <c r="Q4" s="221"/>
      <c r="R4" s="221"/>
      <c r="S4" s="221"/>
      <c r="T4" s="221"/>
      <c r="U4" s="221"/>
    </row>
    <row r="5" spans="12:21" ht="16.5" customHeight="1">
      <c r="L5" s="222"/>
      <c r="M5" s="222"/>
      <c r="N5" s="222"/>
      <c r="O5" s="184"/>
      <c r="P5" s="183" t="s">
        <v>418</v>
      </c>
      <c r="Q5" s="184"/>
      <c r="R5" s="184"/>
      <c r="S5" s="184"/>
      <c r="T5" s="184"/>
      <c r="U5" s="180"/>
    </row>
    <row r="6" spans="1:21" s="225" customFormat="1" ht="15.75" customHeight="1">
      <c r="A6" s="1266" t="s">
        <v>72</v>
      </c>
      <c r="B6" s="1267"/>
      <c r="C6" s="1250" t="s">
        <v>228</v>
      </c>
      <c r="D6" s="1275" t="s">
        <v>229</v>
      </c>
      <c r="E6" s="1249"/>
      <c r="F6" s="1249"/>
      <c r="G6" s="1249"/>
      <c r="H6" s="1249"/>
      <c r="I6" s="1249"/>
      <c r="J6" s="1249"/>
      <c r="K6" s="1249"/>
      <c r="L6" s="1249"/>
      <c r="M6" s="1249"/>
      <c r="N6" s="1249"/>
      <c r="O6" s="1249"/>
      <c r="P6" s="1249"/>
      <c r="Q6" s="1249"/>
      <c r="R6" s="1249"/>
      <c r="S6" s="1249"/>
      <c r="T6" s="1250" t="s">
        <v>230</v>
      </c>
      <c r="U6" s="224"/>
    </row>
    <row r="7" spans="1:20" s="226" customFormat="1" ht="12.75" customHeight="1">
      <c r="A7" s="1268"/>
      <c r="B7" s="1269"/>
      <c r="C7" s="1250"/>
      <c r="D7" s="1251" t="s">
        <v>225</v>
      </c>
      <c r="E7" s="1249" t="s">
        <v>7</v>
      </c>
      <c r="F7" s="1249"/>
      <c r="G7" s="1249"/>
      <c r="H7" s="1249"/>
      <c r="I7" s="1249"/>
      <c r="J7" s="1249"/>
      <c r="K7" s="1249"/>
      <c r="L7" s="1249"/>
      <c r="M7" s="1249"/>
      <c r="N7" s="1249"/>
      <c r="O7" s="1249"/>
      <c r="P7" s="1249"/>
      <c r="Q7" s="1249"/>
      <c r="R7" s="1249"/>
      <c r="S7" s="1249"/>
      <c r="T7" s="1250"/>
    </row>
    <row r="8" spans="1:21" s="226" customFormat="1" ht="43.5" customHeight="1">
      <c r="A8" s="1268"/>
      <c r="B8" s="1269"/>
      <c r="C8" s="1250"/>
      <c r="D8" s="1252"/>
      <c r="E8" s="1282" t="s">
        <v>231</v>
      </c>
      <c r="F8" s="1250"/>
      <c r="G8" s="1250"/>
      <c r="H8" s="1250" t="s">
        <v>232</v>
      </c>
      <c r="I8" s="1250"/>
      <c r="J8" s="1250"/>
      <c r="K8" s="1250" t="s">
        <v>233</v>
      </c>
      <c r="L8" s="1250"/>
      <c r="M8" s="1250" t="s">
        <v>234</v>
      </c>
      <c r="N8" s="1250"/>
      <c r="O8" s="1250"/>
      <c r="P8" s="1250" t="s">
        <v>235</v>
      </c>
      <c r="Q8" s="1250" t="s">
        <v>236</v>
      </c>
      <c r="R8" s="1250" t="s">
        <v>237</v>
      </c>
      <c r="S8" s="1279" t="s">
        <v>238</v>
      </c>
      <c r="T8" s="1250"/>
      <c r="U8" s="1242" t="s">
        <v>419</v>
      </c>
    </row>
    <row r="9" spans="1:21" s="226" customFormat="1" ht="44.25" customHeight="1">
      <c r="A9" s="1270"/>
      <c r="B9" s="1271"/>
      <c r="C9" s="1250"/>
      <c r="D9" s="1253"/>
      <c r="E9" s="227" t="s">
        <v>239</v>
      </c>
      <c r="F9" s="223" t="s">
        <v>240</v>
      </c>
      <c r="G9" s="223" t="s">
        <v>420</v>
      </c>
      <c r="H9" s="223" t="s">
        <v>241</v>
      </c>
      <c r="I9" s="223" t="s">
        <v>242</v>
      </c>
      <c r="J9" s="223" t="s">
        <v>243</v>
      </c>
      <c r="K9" s="223" t="s">
        <v>240</v>
      </c>
      <c r="L9" s="223" t="s">
        <v>244</v>
      </c>
      <c r="M9" s="223" t="s">
        <v>245</v>
      </c>
      <c r="N9" s="223" t="s">
        <v>246</v>
      </c>
      <c r="O9" s="223" t="s">
        <v>421</v>
      </c>
      <c r="P9" s="1250"/>
      <c r="Q9" s="1250"/>
      <c r="R9" s="1250"/>
      <c r="S9" s="1279"/>
      <c r="T9" s="1250"/>
      <c r="U9" s="1243"/>
    </row>
    <row r="10" spans="1:21" s="230" customFormat="1" ht="15.75" customHeight="1">
      <c r="A10" s="1246" t="s">
        <v>6</v>
      </c>
      <c r="B10" s="1247"/>
      <c r="C10" s="228">
        <v>1</v>
      </c>
      <c r="D10" s="228">
        <v>2</v>
      </c>
      <c r="E10" s="229">
        <v>3</v>
      </c>
      <c r="F10" s="229">
        <v>4</v>
      </c>
      <c r="G10" s="229">
        <v>5</v>
      </c>
      <c r="H10" s="229">
        <v>6</v>
      </c>
      <c r="I10" s="229">
        <v>7</v>
      </c>
      <c r="J10" s="229">
        <v>8</v>
      </c>
      <c r="K10" s="229">
        <v>9</v>
      </c>
      <c r="L10" s="229">
        <v>10</v>
      </c>
      <c r="M10" s="229">
        <v>11</v>
      </c>
      <c r="N10" s="229">
        <v>12</v>
      </c>
      <c r="O10" s="229">
        <v>13</v>
      </c>
      <c r="P10" s="229">
        <v>14</v>
      </c>
      <c r="Q10" s="229">
        <v>15</v>
      </c>
      <c r="R10" s="229">
        <v>16</v>
      </c>
      <c r="S10" s="229">
        <v>17</v>
      </c>
      <c r="T10" s="229">
        <v>18</v>
      </c>
      <c r="U10" s="1243"/>
    </row>
    <row r="11" spans="1:21" s="230" customFormat="1" ht="15.75" customHeight="1">
      <c r="A11" s="1280" t="s">
        <v>399</v>
      </c>
      <c r="B11" s="1281"/>
      <c r="C11" s="231">
        <f aca="true" t="shared" si="0" ref="C11:T11">C13-C12</f>
        <v>-2</v>
      </c>
      <c r="D11" s="231">
        <f t="shared" si="0"/>
        <v>0</v>
      </c>
      <c r="E11" s="231">
        <f t="shared" si="0"/>
        <v>0</v>
      </c>
      <c r="F11" s="231">
        <f t="shared" si="0"/>
        <v>8</v>
      </c>
      <c r="G11" s="231">
        <f t="shared" si="0"/>
        <v>-4</v>
      </c>
      <c r="H11" s="231">
        <f t="shared" si="0"/>
        <v>0</v>
      </c>
      <c r="I11" s="231">
        <f t="shared" si="0"/>
        <v>0</v>
      </c>
      <c r="J11" s="231">
        <f t="shared" si="0"/>
        <v>0</v>
      </c>
      <c r="K11" s="231">
        <f t="shared" si="0"/>
        <v>0</v>
      </c>
      <c r="L11" s="231">
        <f t="shared" si="0"/>
        <v>-3</v>
      </c>
      <c r="M11" s="231">
        <f t="shared" si="0"/>
        <v>0</v>
      </c>
      <c r="N11" s="231">
        <f t="shared" si="0"/>
        <v>1</v>
      </c>
      <c r="O11" s="231">
        <f t="shared" si="0"/>
        <v>-1</v>
      </c>
      <c r="P11" s="231">
        <f t="shared" si="0"/>
        <v>0</v>
      </c>
      <c r="Q11" s="231">
        <f t="shared" si="0"/>
        <v>0</v>
      </c>
      <c r="R11" s="231">
        <f t="shared" si="0"/>
        <v>0</v>
      </c>
      <c r="S11" s="231">
        <f t="shared" si="0"/>
        <v>-1</v>
      </c>
      <c r="T11" s="231">
        <f t="shared" si="0"/>
        <v>-2</v>
      </c>
      <c r="U11" s="1244"/>
    </row>
    <row r="12" spans="1:21" s="230" customFormat="1" ht="15.75" customHeight="1">
      <c r="A12" s="1256" t="s">
        <v>400</v>
      </c>
      <c r="B12" s="1257"/>
      <c r="C12" s="232">
        <v>125</v>
      </c>
      <c r="D12" s="232">
        <v>122</v>
      </c>
      <c r="E12" s="232">
        <v>0</v>
      </c>
      <c r="F12" s="232">
        <v>3</v>
      </c>
      <c r="G12" s="232">
        <v>43</v>
      </c>
      <c r="H12" s="232">
        <v>0</v>
      </c>
      <c r="I12" s="232">
        <v>0</v>
      </c>
      <c r="J12" s="232">
        <v>8</v>
      </c>
      <c r="K12" s="232">
        <v>4</v>
      </c>
      <c r="L12" s="232">
        <v>10</v>
      </c>
      <c r="M12" s="232">
        <v>0</v>
      </c>
      <c r="N12" s="232">
        <v>0</v>
      </c>
      <c r="O12" s="232">
        <v>20</v>
      </c>
      <c r="P12" s="232">
        <v>2</v>
      </c>
      <c r="Q12" s="232">
        <v>16</v>
      </c>
      <c r="R12" s="232">
        <v>0</v>
      </c>
      <c r="S12" s="232">
        <v>16</v>
      </c>
      <c r="T12" s="232">
        <v>3</v>
      </c>
      <c r="U12" s="233">
        <f>D12-'Báo cáo chất lượng CB Mẫu 14'!C14</f>
        <v>0</v>
      </c>
    </row>
    <row r="13" spans="1:21" s="230" customFormat="1" ht="15.75" customHeight="1">
      <c r="A13" s="1262" t="s">
        <v>37</v>
      </c>
      <c r="B13" s="1263"/>
      <c r="C13" s="234">
        <f aca="true" t="shared" si="1" ref="C13:T13">C14+C15</f>
        <v>123</v>
      </c>
      <c r="D13" s="234">
        <f t="shared" si="1"/>
        <v>122</v>
      </c>
      <c r="E13" s="234">
        <f t="shared" si="1"/>
        <v>0</v>
      </c>
      <c r="F13" s="234">
        <f t="shared" si="1"/>
        <v>11</v>
      </c>
      <c r="G13" s="234">
        <f t="shared" si="1"/>
        <v>39</v>
      </c>
      <c r="H13" s="234">
        <f t="shared" si="1"/>
        <v>0</v>
      </c>
      <c r="I13" s="234">
        <f t="shared" si="1"/>
        <v>0</v>
      </c>
      <c r="J13" s="234">
        <f t="shared" si="1"/>
        <v>8</v>
      </c>
      <c r="K13" s="234">
        <f t="shared" si="1"/>
        <v>4</v>
      </c>
      <c r="L13" s="234">
        <f t="shared" si="1"/>
        <v>7</v>
      </c>
      <c r="M13" s="234">
        <f t="shared" si="1"/>
        <v>0</v>
      </c>
      <c r="N13" s="234">
        <f t="shared" si="1"/>
        <v>1</v>
      </c>
      <c r="O13" s="234">
        <f t="shared" si="1"/>
        <v>19</v>
      </c>
      <c r="P13" s="234">
        <f t="shared" si="1"/>
        <v>2</v>
      </c>
      <c r="Q13" s="234">
        <f t="shared" si="1"/>
        <v>16</v>
      </c>
      <c r="R13" s="234">
        <f t="shared" si="1"/>
        <v>0</v>
      </c>
      <c r="S13" s="234">
        <f t="shared" si="1"/>
        <v>15</v>
      </c>
      <c r="T13" s="234">
        <f t="shared" si="1"/>
        <v>1</v>
      </c>
      <c r="U13" s="233">
        <f>D13-'Báo cáo chất lượng CB Mẫu 14'!C14</f>
        <v>0</v>
      </c>
    </row>
    <row r="14" spans="1:21" s="230" customFormat="1" ht="15.75" customHeight="1">
      <c r="A14" s="235" t="s">
        <v>0</v>
      </c>
      <c r="B14" s="187" t="s">
        <v>98</v>
      </c>
      <c r="C14" s="234">
        <f aca="true" t="shared" si="2" ref="C14:C26">D14+T14</f>
        <v>25</v>
      </c>
      <c r="D14" s="234">
        <f aca="true" t="shared" si="3" ref="D14:D26">SUM(E14:S14)</f>
        <v>25</v>
      </c>
      <c r="E14" s="236"/>
      <c r="F14" s="236">
        <v>4</v>
      </c>
      <c r="G14" s="236">
        <v>5</v>
      </c>
      <c r="H14" s="236"/>
      <c r="I14" s="236"/>
      <c r="J14" s="236">
        <v>2</v>
      </c>
      <c r="K14" s="236"/>
      <c r="L14" s="236">
        <v>3</v>
      </c>
      <c r="M14" s="236"/>
      <c r="N14" s="236">
        <v>1</v>
      </c>
      <c r="O14" s="236">
        <v>5</v>
      </c>
      <c r="P14" s="236"/>
      <c r="Q14" s="236">
        <v>2</v>
      </c>
      <c r="R14" s="236"/>
      <c r="S14" s="236">
        <v>3</v>
      </c>
      <c r="T14" s="236">
        <v>0</v>
      </c>
      <c r="U14" s="233">
        <f>D14-'Báo cáo chất lượng CB Mẫu 14'!C15</f>
        <v>0</v>
      </c>
    </row>
    <row r="15" spans="1:21" s="230" customFormat="1" ht="15.75" customHeight="1">
      <c r="A15" s="237" t="s">
        <v>1</v>
      </c>
      <c r="B15" s="187" t="s">
        <v>19</v>
      </c>
      <c r="C15" s="234">
        <f t="shared" si="2"/>
        <v>98</v>
      </c>
      <c r="D15" s="234">
        <f t="shared" si="3"/>
        <v>97</v>
      </c>
      <c r="E15" s="234">
        <f aca="true" t="shared" si="4" ref="E15:T15">SUM(E16:E26)</f>
        <v>0</v>
      </c>
      <c r="F15" s="234">
        <f t="shared" si="4"/>
        <v>7</v>
      </c>
      <c r="G15" s="234">
        <f t="shared" si="4"/>
        <v>34</v>
      </c>
      <c r="H15" s="234">
        <f t="shared" si="4"/>
        <v>0</v>
      </c>
      <c r="I15" s="234">
        <f t="shared" si="4"/>
        <v>0</v>
      </c>
      <c r="J15" s="234">
        <f t="shared" si="4"/>
        <v>6</v>
      </c>
      <c r="K15" s="234">
        <f t="shared" si="4"/>
        <v>4</v>
      </c>
      <c r="L15" s="234">
        <f t="shared" si="4"/>
        <v>4</v>
      </c>
      <c r="M15" s="234">
        <f t="shared" si="4"/>
        <v>0</v>
      </c>
      <c r="N15" s="234">
        <f t="shared" si="4"/>
        <v>0</v>
      </c>
      <c r="O15" s="234">
        <f t="shared" si="4"/>
        <v>14</v>
      </c>
      <c r="P15" s="234">
        <f t="shared" si="4"/>
        <v>2</v>
      </c>
      <c r="Q15" s="234">
        <f t="shared" si="4"/>
        <v>14</v>
      </c>
      <c r="R15" s="234">
        <f t="shared" si="4"/>
        <v>0</v>
      </c>
      <c r="S15" s="234">
        <f t="shared" si="4"/>
        <v>12</v>
      </c>
      <c r="T15" s="234">
        <f t="shared" si="4"/>
        <v>1</v>
      </c>
      <c r="U15" s="233">
        <f>D15-'Báo cáo chất lượng CB Mẫu 14'!C16</f>
        <v>0</v>
      </c>
    </row>
    <row r="16" spans="1:21" s="230" customFormat="1" ht="15.75" customHeight="1">
      <c r="A16" s="238" t="s">
        <v>52</v>
      </c>
      <c r="B16" s="76" t="s">
        <v>369</v>
      </c>
      <c r="C16" s="234">
        <f t="shared" si="2"/>
        <v>9</v>
      </c>
      <c r="D16" s="234">
        <f t="shared" si="3"/>
        <v>8</v>
      </c>
      <c r="E16" s="239"/>
      <c r="F16" s="239"/>
      <c r="G16" s="239">
        <v>5</v>
      </c>
      <c r="H16" s="239"/>
      <c r="I16" s="239"/>
      <c r="J16" s="239"/>
      <c r="K16" s="239"/>
      <c r="L16" s="239"/>
      <c r="M16" s="239"/>
      <c r="N16" s="239"/>
      <c r="O16" s="239">
        <v>1</v>
      </c>
      <c r="P16" s="239"/>
      <c r="Q16" s="239">
        <v>1</v>
      </c>
      <c r="R16" s="239"/>
      <c r="S16" s="239">
        <v>1</v>
      </c>
      <c r="T16" s="239">
        <v>1</v>
      </c>
      <c r="U16" s="233">
        <f>D16-'Báo cáo chất lượng CB Mẫu 14'!C17</f>
        <v>0</v>
      </c>
    </row>
    <row r="17" spans="1:21" s="230" customFormat="1" ht="15.75" customHeight="1">
      <c r="A17" s="238" t="s">
        <v>53</v>
      </c>
      <c r="B17" s="76" t="s">
        <v>401</v>
      </c>
      <c r="C17" s="234">
        <f t="shared" si="2"/>
        <v>7</v>
      </c>
      <c r="D17" s="234">
        <f t="shared" si="3"/>
        <v>7</v>
      </c>
      <c r="E17" s="239"/>
      <c r="F17" s="239"/>
      <c r="G17" s="239">
        <v>3</v>
      </c>
      <c r="H17" s="239"/>
      <c r="I17" s="239"/>
      <c r="J17" s="239">
        <v>1</v>
      </c>
      <c r="K17" s="239"/>
      <c r="L17" s="239"/>
      <c r="M17" s="239"/>
      <c r="N17" s="239"/>
      <c r="O17" s="239">
        <v>1</v>
      </c>
      <c r="P17" s="239"/>
      <c r="Q17" s="239">
        <v>1</v>
      </c>
      <c r="R17" s="239"/>
      <c r="S17" s="239">
        <v>1</v>
      </c>
      <c r="T17" s="239">
        <v>0</v>
      </c>
      <c r="U17" s="233">
        <f>D17-'Báo cáo chất lượng CB Mẫu 14'!C18</f>
        <v>0</v>
      </c>
    </row>
    <row r="18" spans="1:21" s="230" customFormat="1" ht="15.75" customHeight="1">
      <c r="A18" s="238" t="s">
        <v>58</v>
      </c>
      <c r="B18" s="76" t="s">
        <v>372</v>
      </c>
      <c r="C18" s="234">
        <f t="shared" si="2"/>
        <v>14</v>
      </c>
      <c r="D18" s="234">
        <f t="shared" si="3"/>
        <v>14</v>
      </c>
      <c r="E18" s="239"/>
      <c r="F18" s="239"/>
      <c r="G18" s="239">
        <v>8</v>
      </c>
      <c r="H18" s="239"/>
      <c r="I18" s="239"/>
      <c r="J18" s="239">
        <v>1</v>
      </c>
      <c r="K18" s="239"/>
      <c r="L18" s="239">
        <v>1</v>
      </c>
      <c r="M18" s="239"/>
      <c r="N18" s="239"/>
      <c r="O18" s="239">
        <v>1</v>
      </c>
      <c r="P18" s="239"/>
      <c r="Q18" s="239">
        <v>2</v>
      </c>
      <c r="R18" s="239"/>
      <c r="S18" s="239">
        <v>1</v>
      </c>
      <c r="T18" s="239">
        <v>0</v>
      </c>
      <c r="U18" s="233">
        <f>D18-'Báo cáo chất lượng CB Mẫu 14'!C19</f>
        <v>0</v>
      </c>
    </row>
    <row r="19" spans="1:21" s="230" customFormat="1" ht="15.75" customHeight="1">
      <c r="A19" s="238" t="s">
        <v>73</v>
      </c>
      <c r="B19" s="76" t="s">
        <v>373</v>
      </c>
      <c r="C19" s="234">
        <f t="shared" si="2"/>
        <v>7</v>
      </c>
      <c r="D19" s="234">
        <f t="shared" si="3"/>
        <v>7</v>
      </c>
      <c r="E19" s="239"/>
      <c r="F19" s="239"/>
      <c r="G19" s="239">
        <v>2</v>
      </c>
      <c r="H19" s="239"/>
      <c r="I19" s="239"/>
      <c r="J19" s="239"/>
      <c r="K19" s="239">
        <v>1</v>
      </c>
      <c r="L19" s="239"/>
      <c r="M19" s="239"/>
      <c r="N19" s="239"/>
      <c r="O19" s="239">
        <v>1</v>
      </c>
      <c r="P19" s="239"/>
      <c r="Q19" s="239">
        <v>2</v>
      </c>
      <c r="R19" s="239"/>
      <c r="S19" s="239">
        <v>1</v>
      </c>
      <c r="T19" s="239">
        <v>0</v>
      </c>
      <c r="U19" s="233">
        <f>D19-'Báo cáo chất lượng CB Mẫu 14'!C20</f>
        <v>0</v>
      </c>
    </row>
    <row r="20" spans="1:21" s="230" customFormat="1" ht="17.25" customHeight="1">
      <c r="A20" s="238" t="s">
        <v>74</v>
      </c>
      <c r="B20" s="76" t="s">
        <v>374</v>
      </c>
      <c r="C20" s="234">
        <f t="shared" si="2"/>
        <v>8</v>
      </c>
      <c r="D20" s="234">
        <f t="shared" si="3"/>
        <v>8</v>
      </c>
      <c r="E20" s="239"/>
      <c r="F20" s="239">
        <v>1</v>
      </c>
      <c r="G20" s="239">
        <v>2</v>
      </c>
      <c r="H20" s="239"/>
      <c r="I20" s="239"/>
      <c r="J20" s="239"/>
      <c r="K20" s="239">
        <v>1</v>
      </c>
      <c r="L20" s="239">
        <v>1</v>
      </c>
      <c r="M20" s="239"/>
      <c r="N20" s="239"/>
      <c r="O20" s="239">
        <v>1</v>
      </c>
      <c r="P20" s="239"/>
      <c r="Q20" s="239">
        <v>1</v>
      </c>
      <c r="R20" s="239"/>
      <c r="S20" s="239">
        <v>1</v>
      </c>
      <c r="T20" s="239">
        <v>0</v>
      </c>
      <c r="U20" s="233">
        <f>D20-'Báo cáo chất lượng CB Mẫu 14'!C21</f>
        <v>0</v>
      </c>
    </row>
    <row r="21" spans="1:21" s="230" customFormat="1" ht="15.75" customHeight="1">
      <c r="A21" s="238" t="s">
        <v>75</v>
      </c>
      <c r="B21" s="76" t="s">
        <v>375</v>
      </c>
      <c r="C21" s="234">
        <f t="shared" si="2"/>
        <v>10</v>
      </c>
      <c r="D21" s="234">
        <f t="shared" si="3"/>
        <v>10</v>
      </c>
      <c r="E21" s="239"/>
      <c r="F21" s="239">
        <v>1</v>
      </c>
      <c r="G21" s="239">
        <v>2</v>
      </c>
      <c r="H21" s="239"/>
      <c r="I21" s="239"/>
      <c r="J21" s="239"/>
      <c r="K21" s="239">
        <v>1</v>
      </c>
      <c r="L21" s="239"/>
      <c r="M21" s="239"/>
      <c r="N21" s="239"/>
      <c r="O21" s="239">
        <v>4</v>
      </c>
      <c r="P21" s="239"/>
      <c r="Q21" s="239">
        <v>1</v>
      </c>
      <c r="R21" s="239"/>
      <c r="S21" s="239">
        <v>1</v>
      </c>
      <c r="T21" s="239">
        <v>0</v>
      </c>
      <c r="U21" s="233">
        <f>D21-'Báo cáo chất lượng CB Mẫu 14'!C22</f>
        <v>0</v>
      </c>
    </row>
    <row r="22" spans="1:21" s="230" customFormat="1" ht="15.75" customHeight="1">
      <c r="A22" s="238" t="s">
        <v>76</v>
      </c>
      <c r="B22" s="76" t="s">
        <v>380</v>
      </c>
      <c r="C22" s="234">
        <f t="shared" si="2"/>
        <v>7</v>
      </c>
      <c r="D22" s="234">
        <f t="shared" si="3"/>
        <v>7</v>
      </c>
      <c r="E22" s="239"/>
      <c r="F22" s="239">
        <v>1</v>
      </c>
      <c r="G22" s="239">
        <v>1</v>
      </c>
      <c r="H22" s="239"/>
      <c r="I22" s="239"/>
      <c r="J22" s="239"/>
      <c r="K22" s="239"/>
      <c r="L22" s="239"/>
      <c r="M22" s="239"/>
      <c r="N22" s="239"/>
      <c r="O22" s="239">
        <v>2</v>
      </c>
      <c r="P22" s="239"/>
      <c r="Q22" s="239">
        <v>1</v>
      </c>
      <c r="R22" s="239"/>
      <c r="S22" s="239">
        <v>2</v>
      </c>
      <c r="T22" s="239">
        <v>0</v>
      </c>
      <c r="U22" s="233">
        <f>D22-'Báo cáo chất lượng CB Mẫu 14'!C23</f>
        <v>0</v>
      </c>
    </row>
    <row r="23" spans="1:21" s="230" customFormat="1" ht="15.75" customHeight="1">
      <c r="A23" s="238" t="s">
        <v>77</v>
      </c>
      <c r="B23" s="76" t="s">
        <v>382</v>
      </c>
      <c r="C23" s="234">
        <f t="shared" si="2"/>
        <v>9</v>
      </c>
      <c r="D23" s="234">
        <f t="shared" si="3"/>
        <v>9</v>
      </c>
      <c r="E23" s="239"/>
      <c r="F23" s="239">
        <v>1</v>
      </c>
      <c r="G23" s="239">
        <v>1</v>
      </c>
      <c r="H23" s="239"/>
      <c r="I23" s="239"/>
      <c r="J23" s="239">
        <v>1</v>
      </c>
      <c r="K23" s="239">
        <v>1</v>
      </c>
      <c r="L23" s="239">
        <v>1</v>
      </c>
      <c r="M23" s="239"/>
      <c r="N23" s="239"/>
      <c r="O23" s="239">
        <v>1</v>
      </c>
      <c r="P23" s="239">
        <v>1</v>
      </c>
      <c r="Q23" s="239">
        <v>1</v>
      </c>
      <c r="R23" s="239"/>
      <c r="S23" s="239">
        <v>1</v>
      </c>
      <c r="T23" s="239">
        <v>0</v>
      </c>
      <c r="U23" s="233">
        <f>D23-'Báo cáo chất lượng CB Mẫu 14'!C24</f>
        <v>0</v>
      </c>
    </row>
    <row r="24" spans="1:21" s="230" customFormat="1" ht="15.75" customHeight="1">
      <c r="A24" s="238" t="s">
        <v>78</v>
      </c>
      <c r="B24" s="76" t="s">
        <v>383</v>
      </c>
      <c r="C24" s="234">
        <f t="shared" si="2"/>
        <v>11</v>
      </c>
      <c r="D24" s="234">
        <f t="shared" si="3"/>
        <v>11</v>
      </c>
      <c r="E24" s="239"/>
      <c r="F24" s="239">
        <v>1</v>
      </c>
      <c r="G24" s="239">
        <v>3</v>
      </c>
      <c r="H24" s="239"/>
      <c r="I24" s="239"/>
      <c r="J24" s="239">
        <v>1</v>
      </c>
      <c r="K24" s="239"/>
      <c r="L24" s="239">
        <v>1</v>
      </c>
      <c r="M24" s="239"/>
      <c r="N24" s="239"/>
      <c r="O24" s="239">
        <v>1</v>
      </c>
      <c r="P24" s="239">
        <v>1</v>
      </c>
      <c r="Q24" s="239">
        <v>2</v>
      </c>
      <c r="R24" s="239"/>
      <c r="S24" s="239">
        <v>1</v>
      </c>
      <c r="T24" s="239">
        <v>0</v>
      </c>
      <c r="U24" s="233">
        <f>D24-'Báo cáo chất lượng CB Mẫu 14'!C25</f>
        <v>0</v>
      </c>
    </row>
    <row r="25" spans="1:21" s="230" customFormat="1" ht="15.75" customHeight="1">
      <c r="A25" s="238" t="s">
        <v>101</v>
      </c>
      <c r="B25" s="76" t="s">
        <v>384</v>
      </c>
      <c r="C25" s="234">
        <f t="shared" si="2"/>
        <v>8</v>
      </c>
      <c r="D25" s="234">
        <f t="shared" si="3"/>
        <v>8</v>
      </c>
      <c r="E25" s="239"/>
      <c r="F25" s="239">
        <v>1</v>
      </c>
      <c r="G25" s="239">
        <v>3</v>
      </c>
      <c r="H25" s="239"/>
      <c r="I25" s="239"/>
      <c r="J25" s="239">
        <v>1</v>
      </c>
      <c r="K25" s="239"/>
      <c r="L25" s="239"/>
      <c r="M25" s="239"/>
      <c r="N25" s="239"/>
      <c r="O25" s="239">
        <v>1</v>
      </c>
      <c r="P25" s="239"/>
      <c r="Q25" s="239">
        <v>1</v>
      </c>
      <c r="R25" s="239"/>
      <c r="S25" s="239">
        <v>1</v>
      </c>
      <c r="T25" s="239">
        <v>0</v>
      </c>
      <c r="U25" s="233">
        <f>D25-'Báo cáo chất lượng CB Mẫu 14'!C26</f>
        <v>0</v>
      </c>
    </row>
    <row r="26" spans="1:21" s="230" customFormat="1" ht="15.75" customHeight="1">
      <c r="A26" s="238" t="s">
        <v>102</v>
      </c>
      <c r="B26" s="76" t="s">
        <v>386</v>
      </c>
      <c r="C26" s="234">
        <f t="shared" si="2"/>
        <v>8</v>
      </c>
      <c r="D26" s="234">
        <f t="shared" si="3"/>
        <v>8</v>
      </c>
      <c r="E26" s="239"/>
      <c r="F26" s="239">
        <v>1</v>
      </c>
      <c r="G26" s="239">
        <v>4</v>
      </c>
      <c r="H26" s="239"/>
      <c r="I26" s="239"/>
      <c r="J26" s="239">
        <v>1</v>
      </c>
      <c r="K26" s="239"/>
      <c r="L26" s="239"/>
      <c r="M26" s="239"/>
      <c r="N26" s="239"/>
      <c r="O26" s="239"/>
      <c r="P26" s="239"/>
      <c r="Q26" s="239">
        <v>1</v>
      </c>
      <c r="R26" s="239"/>
      <c r="S26" s="239">
        <v>1</v>
      </c>
      <c r="T26" s="239">
        <v>0</v>
      </c>
      <c r="U26" s="233">
        <f>D26-'Báo cáo chất lượng CB Mẫu 14'!C27</f>
        <v>0</v>
      </c>
    </row>
    <row r="27" ht="6" customHeight="1"/>
    <row r="28" spans="1:20" s="241" customFormat="1" ht="15.75" customHeight="1">
      <c r="A28" s="240"/>
      <c r="B28" s="1248" t="s">
        <v>387</v>
      </c>
      <c r="C28" s="1248"/>
      <c r="D28" s="1248"/>
      <c r="E28" s="1248"/>
      <c r="F28" s="189"/>
      <c r="G28" s="189"/>
      <c r="H28" s="189"/>
      <c r="I28" s="189"/>
      <c r="J28" s="189"/>
      <c r="K28" s="189" t="s">
        <v>247</v>
      </c>
      <c r="L28" s="190"/>
      <c r="M28" s="1255" t="s">
        <v>422</v>
      </c>
      <c r="N28" s="1255"/>
      <c r="O28" s="1255"/>
      <c r="P28" s="1255"/>
      <c r="Q28" s="1255"/>
      <c r="R28" s="1255"/>
      <c r="S28" s="1255"/>
      <c r="T28" s="1255"/>
    </row>
    <row r="29" spans="1:20" s="241" customFormat="1" ht="18.75" customHeight="1">
      <c r="A29" s="240"/>
      <c r="B29" s="1261" t="s">
        <v>248</v>
      </c>
      <c r="C29" s="1261"/>
      <c r="D29" s="1261"/>
      <c r="E29" s="242"/>
      <c r="F29" s="191"/>
      <c r="G29" s="191"/>
      <c r="H29" s="191"/>
      <c r="I29" s="191"/>
      <c r="J29" s="191"/>
      <c r="K29" s="191"/>
      <c r="L29" s="190"/>
      <c r="M29" s="1264" t="s">
        <v>411</v>
      </c>
      <c r="N29" s="1264"/>
      <c r="O29" s="1264"/>
      <c r="P29" s="1264"/>
      <c r="Q29" s="1264"/>
      <c r="R29" s="1264"/>
      <c r="S29" s="1264"/>
      <c r="T29" s="1264"/>
    </row>
    <row r="30" spans="1:20" s="241" customFormat="1" ht="18.75">
      <c r="A30" s="192"/>
      <c r="B30" s="1258"/>
      <c r="C30" s="1258"/>
      <c r="D30" s="1258"/>
      <c r="E30" s="194"/>
      <c r="F30" s="194"/>
      <c r="G30" s="194"/>
      <c r="H30" s="194"/>
      <c r="I30" s="194"/>
      <c r="J30" s="194"/>
      <c r="K30" s="194"/>
      <c r="L30" s="194"/>
      <c r="M30" s="1259"/>
      <c r="N30" s="1259"/>
      <c r="O30" s="1259"/>
      <c r="P30" s="1259"/>
      <c r="Q30" s="1259"/>
      <c r="R30" s="1259"/>
      <c r="S30" s="1259"/>
      <c r="T30" s="1259"/>
    </row>
    <row r="31" spans="1:20" s="241" customFormat="1" ht="18.75">
      <c r="A31" s="192"/>
      <c r="B31" s="194"/>
      <c r="C31" s="194"/>
      <c r="D31" s="194"/>
      <c r="E31" s="194"/>
      <c r="F31" s="194"/>
      <c r="G31" s="194"/>
      <c r="H31" s="194"/>
      <c r="I31" s="194"/>
      <c r="J31" s="194"/>
      <c r="K31" s="194"/>
      <c r="L31" s="194"/>
      <c r="M31" s="194"/>
      <c r="N31" s="194"/>
      <c r="O31" s="194"/>
      <c r="P31" s="194"/>
      <c r="Q31" s="190"/>
      <c r="R31" s="190"/>
      <c r="S31" s="190"/>
      <c r="T31" s="190"/>
    </row>
    <row r="32" spans="2:20" ht="13.5" customHeight="1" hidden="1">
      <c r="B32" s="194"/>
      <c r="C32" s="194"/>
      <c r="D32" s="194"/>
      <c r="E32" s="194"/>
      <c r="F32" s="194"/>
      <c r="G32" s="194"/>
      <c r="H32" s="194"/>
      <c r="I32" s="194"/>
      <c r="J32" s="194"/>
      <c r="K32" s="194"/>
      <c r="L32" s="194"/>
      <c r="M32" s="194"/>
      <c r="N32" s="194"/>
      <c r="O32" s="194"/>
      <c r="P32" s="194"/>
      <c r="Q32" s="194"/>
      <c r="R32" s="194"/>
      <c r="S32" s="194"/>
      <c r="T32" s="194"/>
    </row>
    <row r="33" spans="1:20" ht="18.75" hidden="1">
      <c r="A33" s="243" t="s">
        <v>250</v>
      </c>
      <c r="B33" s="194"/>
      <c r="C33" s="194"/>
      <c r="D33" s="194"/>
      <c r="E33" s="194"/>
      <c r="F33" s="194"/>
      <c r="G33" s="194"/>
      <c r="H33" s="194"/>
      <c r="I33" s="194"/>
      <c r="J33" s="194"/>
      <c r="K33" s="194"/>
      <c r="L33" s="194"/>
      <c r="M33" s="194"/>
      <c r="N33" s="194"/>
      <c r="O33" s="194"/>
      <c r="P33" s="194"/>
      <c r="Q33" s="194"/>
      <c r="R33" s="194"/>
      <c r="S33" s="194"/>
      <c r="T33" s="194"/>
    </row>
    <row r="34" spans="2:20" ht="18.75" hidden="1">
      <c r="B34" s="244" t="s">
        <v>251</v>
      </c>
      <c r="C34" s="194"/>
      <c r="D34" s="194"/>
      <c r="E34" s="194"/>
      <c r="F34" s="194"/>
      <c r="G34" s="194"/>
      <c r="H34" s="194"/>
      <c r="I34" s="194"/>
      <c r="J34" s="194"/>
      <c r="K34" s="194"/>
      <c r="L34" s="194"/>
      <c r="M34" s="194"/>
      <c r="N34" s="194"/>
      <c r="O34" s="194"/>
      <c r="P34" s="194"/>
      <c r="Q34" s="194"/>
      <c r="R34" s="194"/>
      <c r="S34" s="194"/>
      <c r="T34" s="194"/>
    </row>
    <row r="35" spans="2:20" ht="18.75" hidden="1">
      <c r="B35" s="244" t="s">
        <v>252</v>
      </c>
      <c r="C35" s="194"/>
      <c r="D35" s="194"/>
      <c r="E35" s="194"/>
      <c r="F35" s="194"/>
      <c r="G35" s="194"/>
      <c r="H35" s="194"/>
      <c r="I35" s="194"/>
      <c r="J35" s="194"/>
      <c r="K35" s="194"/>
      <c r="L35" s="194"/>
      <c r="M35" s="194"/>
      <c r="N35" s="194"/>
      <c r="O35" s="194"/>
      <c r="P35" s="194"/>
      <c r="Q35" s="194"/>
      <c r="R35" s="194"/>
      <c r="S35" s="194"/>
      <c r="T35" s="194"/>
    </row>
    <row r="36" spans="2:20" s="219" customFormat="1" ht="18.75">
      <c r="B36" s="1260" t="s">
        <v>391</v>
      </c>
      <c r="C36" s="1260"/>
      <c r="D36" s="1260"/>
      <c r="E36" s="244"/>
      <c r="F36" s="244"/>
      <c r="G36" s="244"/>
      <c r="H36" s="244"/>
      <c r="I36" s="244"/>
      <c r="J36" s="244"/>
      <c r="K36" s="244"/>
      <c r="L36" s="244"/>
      <c r="M36" s="244"/>
      <c r="N36" s="1260" t="s">
        <v>391</v>
      </c>
      <c r="O36" s="1260"/>
      <c r="P36" s="1260"/>
      <c r="Q36" s="1260"/>
      <c r="R36" s="1260"/>
      <c r="S36" s="1260"/>
      <c r="T36" s="244"/>
    </row>
    <row r="37" spans="2:20" ht="18.75">
      <c r="B37" s="194"/>
      <c r="C37" s="194"/>
      <c r="D37" s="194"/>
      <c r="E37" s="194"/>
      <c r="F37" s="194"/>
      <c r="G37" s="194"/>
      <c r="H37" s="194"/>
      <c r="I37" s="194"/>
      <c r="J37" s="194"/>
      <c r="K37" s="194"/>
      <c r="L37" s="194"/>
      <c r="M37" s="194"/>
      <c r="N37" s="194"/>
      <c r="O37" s="194"/>
      <c r="P37" s="194"/>
      <c r="Q37" s="194"/>
      <c r="R37" s="194"/>
      <c r="S37" s="194"/>
      <c r="T37" s="194"/>
    </row>
    <row r="38" spans="2:21" ht="18.75">
      <c r="B38" s="1131" t="s">
        <v>347</v>
      </c>
      <c r="C38" s="1131"/>
      <c r="D38" s="1131"/>
      <c r="E38" s="218"/>
      <c r="F38" s="218"/>
      <c r="G38" s="218"/>
      <c r="H38" s="218"/>
      <c r="I38" s="190"/>
      <c r="J38" s="190"/>
      <c r="K38" s="190"/>
      <c r="L38" s="190"/>
      <c r="M38" s="1132" t="s">
        <v>348</v>
      </c>
      <c r="N38" s="1132"/>
      <c r="O38" s="1132"/>
      <c r="P38" s="1132"/>
      <c r="Q38" s="1132"/>
      <c r="R38" s="1132"/>
      <c r="S38" s="1132"/>
      <c r="T38" s="1132"/>
      <c r="U38" s="171"/>
    </row>
    <row r="39" spans="2:20" ht="18.75">
      <c r="B39" s="194"/>
      <c r="C39" s="194"/>
      <c r="D39" s="194"/>
      <c r="E39" s="194"/>
      <c r="F39" s="194"/>
      <c r="G39" s="194"/>
      <c r="H39" s="194"/>
      <c r="I39" s="194"/>
      <c r="J39" s="194"/>
      <c r="K39" s="194"/>
      <c r="L39" s="194"/>
      <c r="M39" s="194"/>
      <c r="N39" s="194"/>
      <c r="O39" s="194"/>
      <c r="P39" s="194"/>
      <c r="Q39" s="194"/>
      <c r="R39" s="194"/>
      <c r="S39" s="194"/>
      <c r="T39" s="194"/>
    </row>
    <row r="40" spans="2:20" ht="18.75">
      <c r="B40" s="194"/>
      <c r="C40" s="194"/>
      <c r="D40" s="194"/>
      <c r="E40" s="194"/>
      <c r="F40" s="194"/>
      <c r="G40" s="194"/>
      <c r="H40" s="194"/>
      <c r="I40" s="194"/>
      <c r="J40" s="194"/>
      <c r="K40" s="194"/>
      <c r="L40" s="194"/>
      <c r="M40" s="194"/>
      <c r="N40" s="194"/>
      <c r="O40" s="194"/>
      <c r="P40" s="194"/>
      <c r="Q40" s="194"/>
      <c r="R40" s="194"/>
      <c r="S40" s="194"/>
      <c r="T40" s="194"/>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4" customWidth="1"/>
    <col min="2" max="2" width="17.25390625" style="204" customWidth="1"/>
    <col min="3" max="3" width="9.625" style="204" customWidth="1"/>
    <col min="4" max="5" width="5.625" style="204" customWidth="1"/>
    <col min="6" max="7" width="6.25390625" style="204" customWidth="1"/>
    <col min="8" max="8" width="5.625" style="204" customWidth="1"/>
    <col min="9" max="9" width="6.00390625" style="204" customWidth="1"/>
    <col min="10" max="10" width="6.125" style="204" customWidth="1"/>
    <col min="11" max="12" width="5.625" style="204" customWidth="1"/>
    <col min="13" max="13" width="6.125" style="204" customWidth="1"/>
    <col min="14" max="15" width="6.25390625" style="204" customWidth="1"/>
    <col min="16" max="18" width="5.625" style="204" customWidth="1"/>
    <col min="19" max="19" width="5.875" style="204" customWidth="1"/>
    <col min="20" max="20" width="5.625" style="204" customWidth="1"/>
    <col min="21" max="28" width="8.00390625" style="204" customWidth="1"/>
    <col min="29" max="29" width="8.375" style="204" customWidth="1"/>
    <col min="30" max="30" width="8.00390625" style="204" customWidth="1"/>
    <col min="31" max="31" width="11.25390625" style="204" customWidth="1"/>
    <col min="32" max="32" width="13.50390625" style="204" customWidth="1"/>
    <col min="33" max="16384" width="8.00390625" style="204" customWidth="1"/>
  </cols>
  <sheetData>
    <row r="1" spans="1:20" ht="16.5">
      <c r="A1" s="1307" t="s">
        <v>253</v>
      </c>
      <c r="B1" s="1307"/>
      <c r="C1" s="1307"/>
      <c r="D1" s="246"/>
      <c r="E1" s="1316" t="s">
        <v>254</v>
      </c>
      <c r="F1" s="1316"/>
      <c r="G1" s="1316"/>
      <c r="H1" s="1316"/>
      <c r="I1" s="1316"/>
      <c r="J1" s="1316"/>
      <c r="K1" s="1316"/>
      <c r="L1" s="1316"/>
      <c r="M1" s="1316"/>
      <c r="N1" s="1316"/>
      <c r="O1" s="199"/>
      <c r="P1" s="1312" t="s">
        <v>461</v>
      </c>
      <c r="Q1" s="1312"/>
      <c r="R1" s="1312"/>
      <c r="S1" s="1312"/>
      <c r="T1" s="1312"/>
    </row>
    <row r="2" spans="1:20" ht="15.75" customHeight="1">
      <c r="A2" s="1308" t="s">
        <v>423</v>
      </c>
      <c r="B2" s="1308"/>
      <c r="C2" s="1308"/>
      <c r="D2" s="1308"/>
      <c r="E2" s="1310" t="s">
        <v>255</v>
      </c>
      <c r="F2" s="1310"/>
      <c r="G2" s="1310"/>
      <c r="H2" s="1310"/>
      <c r="I2" s="1310"/>
      <c r="J2" s="1310"/>
      <c r="K2" s="1310"/>
      <c r="L2" s="1310"/>
      <c r="M2" s="1310"/>
      <c r="N2" s="1310"/>
      <c r="O2" s="202"/>
      <c r="P2" s="1313" t="s">
        <v>403</v>
      </c>
      <c r="Q2" s="1313"/>
      <c r="R2" s="1313"/>
      <c r="S2" s="1313"/>
      <c r="T2" s="1313"/>
    </row>
    <row r="3" spans="1:20" ht="17.25">
      <c r="A3" s="1308" t="s">
        <v>354</v>
      </c>
      <c r="B3" s="1308"/>
      <c r="C3" s="1308"/>
      <c r="D3" s="247"/>
      <c r="E3" s="1318" t="s">
        <v>355</v>
      </c>
      <c r="F3" s="1318"/>
      <c r="G3" s="1318"/>
      <c r="H3" s="1318"/>
      <c r="I3" s="1318"/>
      <c r="J3" s="1318"/>
      <c r="K3" s="1318"/>
      <c r="L3" s="1318"/>
      <c r="M3" s="1318"/>
      <c r="N3" s="1318"/>
      <c r="O3" s="202"/>
      <c r="P3" s="1314" t="s">
        <v>462</v>
      </c>
      <c r="Q3" s="1314"/>
      <c r="R3" s="1314"/>
      <c r="S3" s="1314"/>
      <c r="T3" s="1314"/>
    </row>
    <row r="4" spans="1:20" ht="18.75" customHeight="1">
      <c r="A4" s="1309" t="s">
        <v>356</v>
      </c>
      <c r="B4" s="1309"/>
      <c r="C4" s="1309"/>
      <c r="D4" s="1311"/>
      <c r="E4" s="1311"/>
      <c r="F4" s="1311"/>
      <c r="G4" s="1311"/>
      <c r="H4" s="1311"/>
      <c r="I4" s="1311"/>
      <c r="J4" s="1311"/>
      <c r="K4" s="1311"/>
      <c r="L4" s="1311"/>
      <c r="M4" s="1311"/>
      <c r="N4" s="1311"/>
      <c r="O4" s="203"/>
      <c r="P4" s="1313" t="s">
        <v>395</v>
      </c>
      <c r="Q4" s="1314"/>
      <c r="R4" s="1314"/>
      <c r="S4" s="1314"/>
      <c r="T4" s="1314"/>
    </row>
    <row r="5" spans="1:23" ht="15">
      <c r="A5" s="216"/>
      <c r="B5" s="216"/>
      <c r="C5" s="248"/>
      <c r="D5" s="248"/>
      <c r="E5" s="216"/>
      <c r="F5" s="216"/>
      <c r="G5" s="216"/>
      <c r="H5" s="216"/>
      <c r="I5" s="216"/>
      <c r="J5" s="216"/>
      <c r="K5" s="216"/>
      <c r="L5" s="216"/>
      <c r="P5" s="1297" t="s">
        <v>418</v>
      </c>
      <c r="Q5" s="1297"/>
      <c r="R5" s="1297"/>
      <c r="S5" s="1297"/>
      <c r="T5" s="1297"/>
      <c r="U5" s="249"/>
      <c r="V5" s="249"/>
      <c r="W5" s="249"/>
    </row>
    <row r="6" spans="1:23" ht="29.25" customHeight="1">
      <c r="A6" s="1266" t="s">
        <v>72</v>
      </c>
      <c r="B6" s="1294"/>
      <c r="C6" s="1289" t="s">
        <v>2</v>
      </c>
      <c r="D6" s="1298" t="s">
        <v>256</v>
      </c>
      <c r="E6" s="1299"/>
      <c r="F6" s="1299"/>
      <c r="G6" s="1299"/>
      <c r="H6" s="1299"/>
      <c r="I6" s="1299"/>
      <c r="J6" s="1300"/>
      <c r="K6" s="1319" t="s">
        <v>257</v>
      </c>
      <c r="L6" s="1320"/>
      <c r="M6" s="1320"/>
      <c r="N6" s="1320"/>
      <c r="O6" s="1320"/>
      <c r="P6" s="1320"/>
      <c r="Q6" s="1320"/>
      <c r="R6" s="1320"/>
      <c r="S6" s="1320"/>
      <c r="T6" s="1321"/>
      <c r="U6" s="250"/>
      <c r="V6" s="251"/>
      <c r="W6" s="251"/>
    </row>
    <row r="7" spans="1:20" ht="19.5" customHeight="1">
      <c r="A7" s="1268"/>
      <c r="B7" s="1295"/>
      <c r="C7" s="1290"/>
      <c r="D7" s="1299" t="s">
        <v>7</v>
      </c>
      <c r="E7" s="1299"/>
      <c r="F7" s="1299"/>
      <c r="G7" s="1299"/>
      <c r="H7" s="1299"/>
      <c r="I7" s="1299"/>
      <c r="J7" s="1300"/>
      <c r="K7" s="1322"/>
      <c r="L7" s="1323"/>
      <c r="M7" s="1323"/>
      <c r="N7" s="1323"/>
      <c r="O7" s="1323"/>
      <c r="P7" s="1323"/>
      <c r="Q7" s="1323"/>
      <c r="R7" s="1323"/>
      <c r="S7" s="1323"/>
      <c r="T7" s="1324"/>
    </row>
    <row r="8" spans="1:20" ht="33" customHeight="1">
      <c r="A8" s="1268"/>
      <c r="B8" s="1295"/>
      <c r="C8" s="1290"/>
      <c r="D8" s="1287" t="s">
        <v>258</v>
      </c>
      <c r="E8" s="1325"/>
      <c r="F8" s="1288" t="s">
        <v>259</v>
      </c>
      <c r="G8" s="1325"/>
      <c r="H8" s="1288" t="s">
        <v>260</v>
      </c>
      <c r="I8" s="1325"/>
      <c r="J8" s="1288" t="s">
        <v>261</v>
      </c>
      <c r="K8" s="1315" t="s">
        <v>262</v>
      </c>
      <c r="L8" s="1315"/>
      <c r="M8" s="1315"/>
      <c r="N8" s="1315" t="s">
        <v>263</v>
      </c>
      <c r="O8" s="1315"/>
      <c r="P8" s="1315"/>
      <c r="Q8" s="1288" t="s">
        <v>264</v>
      </c>
      <c r="R8" s="1317" t="s">
        <v>265</v>
      </c>
      <c r="S8" s="1317" t="s">
        <v>266</v>
      </c>
      <c r="T8" s="1288" t="s">
        <v>267</v>
      </c>
    </row>
    <row r="9" spans="1:20" ht="18.75" customHeight="1">
      <c r="A9" s="1268"/>
      <c r="B9" s="1295"/>
      <c r="C9" s="1290"/>
      <c r="D9" s="1287" t="s">
        <v>268</v>
      </c>
      <c r="E9" s="1288" t="s">
        <v>269</v>
      </c>
      <c r="F9" s="1288" t="s">
        <v>268</v>
      </c>
      <c r="G9" s="1288" t="s">
        <v>269</v>
      </c>
      <c r="H9" s="1288" t="s">
        <v>268</v>
      </c>
      <c r="I9" s="1288" t="s">
        <v>270</v>
      </c>
      <c r="J9" s="1288"/>
      <c r="K9" s="1315"/>
      <c r="L9" s="1315"/>
      <c r="M9" s="1315"/>
      <c r="N9" s="1315"/>
      <c r="O9" s="1315"/>
      <c r="P9" s="1315"/>
      <c r="Q9" s="1288"/>
      <c r="R9" s="1317"/>
      <c r="S9" s="1317"/>
      <c r="T9" s="1288"/>
    </row>
    <row r="10" spans="1:20" ht="23.25" customHeight="1">
      <c r="A10" s="1270"/>
      <c r="B10" s="1296"/>
      <c r="C10" s="1291"/>
      <c r="D10" s="1287"/>
      <c r="E10" s="1288"/>
      <c r="F10" s="1288"/>
      <c r="G10" s="1288"/>
      <c r="H10" s="1288"/>
      <c r="I10" s="1288"/>
      <c r="J10" s="1288"/>
      <c r="K10" s="252" t="s">
        <v>271</v>
      </c>
      <c r="L10" s="252" t="s">
        <v>246</v>
      </c>
      <c r="M10" s="252" t="s">
        <v>272</v>
      </c>
      <c r="N10" s="252" t="s">
        <v>271</v>
      </c>
      <c r="O10" s="252" t="s">
        <v>273</v>
      </c>
      <c r="P10" s="252" t="s">
        <v>274</v>
      </c>
      <c r="Q10" s="1288"/>
      <c r="R10" s="1317"/>
      <c r="S10" s="1317"/>
      <c r="T10" s="1288"/>
    </row>
    <row r="11" spans="1:32" s="209" customFormat="1" ht="17.25" customHeight="1">
      <c r="A11" s="1292" t="s">
        <v>6</v>
      </c>
      <c r="B11" s="1293"/>
      <c r="C11" s="253">
        <v>1</v>
      </c>
      <c r="D11" s="254">
        <v>2</v>
      </c>
      <c r="E11" s="254">
        <v>3</v>
      </c>
      <c r="F11" s="254">
        <v>4</v>
      </c>
      <c r="G11" s="254">
        <v>5</v>
      </c>
      <c r="H11" s="254">
        <v>6</v>
      </c>
      <c r="I11" s="254">
        <v>7</v>
      </c>
      <c r="J11" s="254">
        <v>8</v>
      </c>
      <c r="K11" s="254">
        <v>9</v>
      </c>
      <c r="L11" s="254">
        <v>10</v>
      </c>
      <c r="M11" s="254">
        <v>11</v>
      </c>
      <c r="N11" s="254">
        <v>12</v>
      </c>
      <c r="O11" s="254">
        <v>13</v>
      </c>
      <c r="P11" s="254">
        <v>14</v>
      </c>
      <c r="Q11" s="255">
        <v>15</v>
      </c>
      <c r="R11" s="255">
        <v>16</v>
      </c>
      <c r="S11" s="255">
        <v>17</v>
      </c>
      <c r="T11" s="255">
        <v>18</v>
      </c>
      <c r="AF11" s="209">
        <f>AC14-AC15</f>
        <v>0</v>
      </c>
    </row>
    <row r="12" spans="1:20" s="209" customFormat="1" ht="17.25" customHeight="1">
      <c r="A12" s="1304" t="s">
        <v>424</v>
      </c>
      <c r="B12" s="1305"/>
      <c r="C12" s="256">
        <f aca="true" t="shared" si="0" ref="C12:T12">C14-C13</f>
        <v>0</v>
      </c>
      <c r="D12" s="256">
        <f t="shared" si="0"/>
        <v>0</v>
      </c>
      <c r="E12" s="256">
        <f t="shared" si="0"/>
        <v>0</v>
      </c>
      <c r="F12" s="256">
        <f t="shared" si="0"/>
        <v>-2</v>
      </c>
      <c r="G12" s="256">
        <f t="shared" si="0"/>
        <v>-4</v>
      </c>
      <c r="H12" s="256">
        <f t="shared" si="0"/>
        <v>5</v>
      </c>
      <c r="I12" s="256">
        <f t="shared" si="0"/>
        <v>4</v>
      </c>
      <c r="J12" s="256">
        <f t="shared" si="0"/>
        <v>-3</v>
      </c>
      <c r="K12" s="256">
        <f t="shared" si="0"/>
        <v>0</v>
      </c>
      <c r="L12" s="256">
        <f t="shared" si="0"/>
        <v>7</v>
      </c>
      <c r="M12" s="256">
        <f t="shared" si="0"/>
        <v>11</v>
      </c>
      <c r="N12" s="256">
        <f t="shared" si="0"/>
        <v>2</v>
      </c>
      <c r="O12" s="256">
        <f t="shared" si="0"/>
        <v>5</v>
      </c>
      <c r="P12" s="256">
        <f t="shared" si="0"/>
        <v>-73</v>
      </c>
      <c r="Q12" s="256">
        <f t="shared" si="0"/>
        <v>4</v>
      </c>
      <c r="R12" s="256">
        <f t="shared" si="0"/>
        <v>0</v>
      </c>
      <c r="S12" s="256">
        <f t="shared" si="0"/>
        <v>-3</v>
      </c>
      <c r="T12" s="256">
        <f t="shared" si="0"/>
        <v>37</v>
      </c>
    </row>
    <row r="13" spans="1:20" s="209" customFormat="1" ht="17.25" customHeight="1">
      <c r="A13" s="1283" t="s">
        <v>400</v>
      </c>
      <c r="B13" s="1284"/>
      <c r="C13" s="257">
        <v>122</v>
      </c>
      <c r="D13" s="257">
        <v>0</v>
      </c>
      <c r="E13" s="257">
        <v>0</v>
      </c>
      <c r="F13" s="257">
        <v>90</v>
      </c>
      <c r="G13" s="257">
        <v>13</v>
      </c>
      <c r="H13" s="257">
        <v>3</v>
      </c>
      <c r="I13" s="257">
        <v>10</v>
      </c>
      <c r="J13" s="257">
        <v>6</v>
      </c>
      <c r="K13" s="257">
        <v>0</v>
      </c>
      <c r="L13" s="257">
        <v>5</v>
      </c>
      <c r="M13" s="257">
        <v>67</v>
      </c>
      <c r="N13" s="257">
        <v>7</v>
      </c>
      <c r="O13" s="257">
        <v>10</v>
      </c>
      <c r="P13" s="257">
        <v>89</v>
      </c>
      <c r="Q13" s="257">
        <v>46</v>
      </c>
      <c r="R13" s="257">
        <v>8</v>
      </c>
      <c r="S13" s="257">
        <v>14</v>
      </c>
      <c r="T13" s="257">
        <v>16</v>
      </c>
    </row>
    <row r="14" spans="1:37" s="209" customFormat="1" ht="19.5" customHeight="1">
      <c r="A14" s="1286" t="s">
        <v>275</v>
      </c>
      <c r="B14" s="1287"/>
      <c r="C14" s="258">
        <f>C15+C16</f>
        <v>122</v>
      </c>
      <c r="D14" s="258">
        <f>D15+D16</f>
        <v>0</v>
      </c>
      <c r="E14" s="258">
        <f>E20+E31+E35+E41+E52+E58+E61+E65+E69+E73+E81+E88</f>
        <v>0</v>
      </c>
      <c r="F14" s="258">
        <f aca="true" t="shared" si="1" ref="F14:T14">F15+F16</f>
        <v>88</v>
      </c>
      <c r="G14" s="258">
        <f t="shared" si="1"/>
        <v>9</v>
      </c>
      <c r="H14" s="258">
        <f t="shared" si="1"/>
        <v>8</v>
      </c>
      <c r="I14" s="258">
        <f t="shared" si="1"/>
        <v>14</v>
      </c>
      <c r="J14" s="258">
        <f t="shared" si="1"/>
        <v>3</v>
      </c>
      <c r="K14" s="258">
        <f t="shared" si="1"/>
        <v>0</v>
      </c>
      <c r="L14" s="258">
        <f t="shared" si="1"/>
        <v>12</v>
      </c>
      <c r="M14" s="258">
        <f t="shared" si="1"/>
        <v>78</v>
      </c>
      <c r="N14" s="258">
        <f t="shared" si="1"/>
        <v>9</v>
      </c>
      <c r="O14" s="258">
        <f t="shared" si="1"/>
        <v>15</v>
      </c>
      <c r="P14" s="258">
        <f t="shared" si="1"/>
        <v>16</v>
      </c>
      <c r="Q14" s="258">
        <f t="shared" si="1"/>
        <v>50</v>
      </c>
      <c r="R14" s="258">
        <f t="shared" si="1"/>
        <v>8</v>
      </c>
      <c r="S14" s="258">
        <f t="shared" si="1"/>
        <v>11</v>
      </c>
      <c r="T14" s="258">
        <f t="shared" si="1"/>
        <v>53</v>
      </c>
      <c r="AK14" s="207"/>
    </row>
    <row r="15" spans="1:20" s="209" customFormat="1" ht="17.25" customHeight="1">
      <c r="A15" s="205" t="s">
        <v>0</v>
      </c>
      <c r="B15" s="206" t="s">
        <v>98</v>
      </c>
      <c r="C15" s="259">
        <f>D15+E15+F15+G15+H15+I15+J15</f>
        <v>25</v>
      </c>
      <c r="D15" s="260"/>
      <c r="E15" s="260"/>
      <c r="F15" s="260">
        <v>19</v>
      </c>
      <c r="G15" s="261">
        <v>2</v>
      </c>
      <c r="H15" s="260"/>
      <c r="I15" s="261">
        <v>3</v>
      </c>
      <c r="J15" s="261">
        <v>1</v>
      </c>
      <c r="K15" s="261"/>
      <c r="L15" s="261">
        <v>5</v>
      </c>
      <c r="M15" s="260">
        <v>17</v>
      </c>
      <c r="N15" s="260">
        <v>6</v>
      </c>
      <c r="O15" s="260"/>
      <c r="P15" s="260"/>
      <c r="Q15" s="260">
        <v>9</v>
      </c>
      <c r="R15" s="260">
        <v>2</v>
      </c>
      <c r="S15" s="260">
        <v>3</v>
      </c>
      <c r="T15" s="260">
        <v>11</v>
      </c>
    </row>
    <row r="16" spans="1:38" s="209" customFormat="1" ht="17.25" customHeight="1">
      <c r="A16" s="262" t="s">
        <v>1</v>
      </c>
      <c r="B16" s="206" t="s">
        <v>19</v>
      </c>
      <c r="C16" s="263">
        <f aca="true" t="shared" si="2" ref="C16:T16">C17+C18+C19+C20+C21+C22+C23+C24+C25+C26+C27</f>
        <v>97</v>
      </c>
      <c r="D16" s="263">
        <f t="shared" si="2"/>
        <v>0</v>
      </c>
      <c r="E16" s="263">
        <f t="shared" si="2"/>
        <v>0</v>
      </c>
      <c r="F16" s="263">
        <f t="shared" si="2"/>
        <v>69</v>
      </c>
      <c r="G16" s="263">
        <f t="shared" si="2"/>
        <v>7</v>
      </c>
      <c r="H16" s="263">
        <f t="shared" si="2"/>
        <v>8</v>
      </c>
      <c r="I16" s="263">
        <f t="shared" si="2"/>
        <v>11</v>
      </c>
      <c r="J16" s="263">
        <f t="shared" si="2"/>
        <v>2</v>
      </c>
      <c r="K16" s="263">
        <f t="shared" si="2"/>
        <v>0</v>
      </c>
      <c r="L16" s="263">
        <f t="shared" si="2"/>
        <v>7</v>
      </c>
      <c r="M16" s="263">
        <f t="shared" si="2"/>
        <v>61</v>
      </c>
      <c r="N16" s="263">
        <f t="shared" si="2"/>
        <v>3</v>
      </c>
      <c r="O16" s="263">
        <f t="shared" si="2"/>
        <v>15</v>
      </c>
      <c r="P16" s="263">
        <f t="shared" si="2"/>
        <v>16</v>
      </c>
      <c r="Q16" s="263">
        <f t="shared" si="2"/>
        <v>41</v>
      </c>
      <c r="R16" s="263">
        <f t="shared" si="2"/>
        <v>6</v>
      </c>
      <c r="S16" s="263">
        <f t="shared" si="2"/>
        <v>8</v>
      </c>
      <c r="T16" s="263">
        <f t="shared" si="2"/>
        <v>42</v>
      </c>
      <c r="AL16" s="207"/>
    </row>
    <row r="17" spans="1:32" s="209" customFormat="1" ht="17.25" customHeight="1">
      <c r="A17" s="208">
        <v>1</v>
      </c>
      <c r="B17" s="76" t="s">
        <v>369</v>
      </c>
      <c r="C17" s="259">
        <f aca="true" t="shared" si="3" ref="C17:C27">D17+E17+F17+G17+H17+I17+J17</f>
        <v>8</v>
      </c>
      <c r="D17" s="260"/>
      <c r="E17" s="260"/>
      <c r="F17" s="264">
        <v>6</v>
      </c>
      <c r="G17" s="264">
        <v>1</v>
      </c>
      <c r="H17" s="264"/>
      <c r="I17" s="265"/>
      <c r="J17" s="265">
        <v>1</v>
      </c>
      <c r="K17" s="265"/>
      <c r="L17" s="265"/>
      <c r="M17" s="264">
        <v>4</v>
      </c>
      <c r="N17" s="264">
        <v>1</v>
      </c>
      <c r="O17" s="264"/>
      <c r="P17" s="264"/>
      <c r="Q17" s="264">
        <v>5</v>
      </c>
      <c r="R17" s="264"/>
      <c r="S17" s="264"/>
      <c r="T17" s="264">
        <v>3</v>
      </c>
      <c r="AF17" s="207" t="e">
        <f>(R17-D17)/D17</f>
        <v>#DIV/0!</v>
      </c>
    </row>
    <row r="18" spans="1:20" s="209" customFormat="1" ht="17.25" customHeight="1">
      <c r="A18" s="208">
        <v>2</v>
      </c>
      <c r="B18" s="76" t="s">
        <v>401</v>
      </c>
      <c r="C18" s="259">
        <f t="shared" si="3"/>
        <v>7</v>
      </c>
      <c r="D18" s="260"/>
      <c r="E18" s="260"/>
      <c r="F18" s="264">
        <v>6</v>
      </c>
      <c r="G18" s="264"/>
      <c r="H18" s="264"/>
      <c r="I18" s="265">
        <v>1</v>
      </c>
      <c r="J18" s="265"/>
      <c r="K18" s="265"/>
      <c r="L18" s="265"/>
      <c r="M18" s="264">
        <v>6</v>
      </c>
      <c r="N18" s="264"/>
      <c r="O18" s="264">
        <v>3</v>
      </c>
      <c r="P18" s="264"/>
      <c r="Q18" s="264">
        <v>3</v>
      </c>
      <c r="R18" s="264">
        <v>1</v>
      </c>
      <c r="S18" s="264"/>
      <c r="T18" s="264">
        <v>3</v>
      </c>
    </row>
    <row r="19" spans="1:20" s="209" customFormat="1" ht="17.25" customHeight="1">
      <c r="A19" s="208">
        <v>3</v>
      </c>
      <c r="B19" s="76" t="s">
        <v>372</v>
      </c>
      <c r="C19" s="259">
        <f t="shared" si="3"/>
        <v>14</v>
      </c>
      <c r="D19" s="260"/>
      <c r="E19" s="260"/>
      <c r="F19" s="264">
        <v>12</v>
      </c>
      <c r="G19" s="264">
        <v>1</v>
      </c>
      <c r="H19" s="264"/>
      <c r="I19" s="265">
        <v>1</v>
      </c>
      <c r="J19" s="265"/>
      <c r="K19" s="265"/>
      <c r="L19" s="265"/>
      <c r="M19" s="264">
        <v>9</v>
      </c>
      <c r="N19" s="264">
        <v>1</v>
      </c>
      <c r="O19" s="264"/>
      <c r="P19" s="264">
        <v>13</v>
      </c>
      <c r="Q19" s="264">
        <v>8</v>
      </c>
      <c r="R19" s="264">
        <v>1</v>
      </c>
      <c r="S19" s="264">
        <v>1</v>
      </c>
      <c r="T19" s="264">
        <v>4</v>
      </c>
    </row>
    <row r="20" spans="1:20" s="209" customFormat="1" ht="17.25" customHeight="1">
      <c r="A20" s="208">
        <v>4</v>
      </c>
      <c r="B20" s="76" t="s">
        <v>373</v>
      </c>
      <c r="C20" s="259">
        <f t="shared" si="3"/>
        <v>7</v>
      </c>
      <c r="D20" s="260"/>
      <c r="E20" s="260"/>
      <c r="F20" s="264">
        <v>3</v>
      </c>
      <c r="G20" s="264"/>
      <c r="H20" s="264">
        <v>1</v>
      </c>
      <c r="I20" s="265">
        <v>2</v>
      </c>
      <c r="J20" s="265">
        <v>1</v>
      </c>
      <c r="K20" s="265"/>
      <c r="L20" s="265"/>
      <c r="M20" s="264">
        <v>3</v>
      </c>
      <c r="N20" s="264"/>
      <c r="O20" s="264">
        <v>1</v>
      </c>
      <c r="P20" s="264"/>
      <c r="Q20" s="264">
        <v>2</v>
      </c>
      <c r="R20" s="264"/>
      <c r="S20" s="264">
        <v>1</v>
      </c>
      <c r="T20" s="264">
        <v>4</v>
      </c>
    </row>
    <row r="21" spans="1:39" s="209" customFormat="1" ht="17.25" customHeight="1">
      <c r="A21" s="208">
        <v>5</v>
      </c>
      <c r="B21" s="76" t="s">
        <v>374</v>
      </c>
      <c r="C21" s="259">
        <f t="shared" si="3"/>
        <v>8</v>
      </c>
      <c r="D21" s="260"/>
      <c r="E21" s="260"/>
      <c r="F21" s="264">
        <v>5</v>
      </c>
      <c r="G21" s="264">
        <v>1</v>
      </c>
      <c r="H21" s="264">
        <v>2</v>
      </c>
      <c r="I21" s="265"/>
      <c r="J21" s="265"/>
      <c r="K21" s="265"/>
      <c r="L21" s="265">
        <v>1</v>
      </c>
      <c r="M21" s="264">
        <v>6</v>
      </c>
      <c r="N21" s="264"/>
      <c r="O21" s="264"/>
      <c r="P21" s="264"/>
      <c r="Q21" s="264">
        <v>3</v>
      </c>
      <c r="R21" s="264"/>
      <c r="S21" s="264">
        <v>2</v>
      </c>
      <c r="T21" s="264">
        <v>3</v>
      </c>
      <c r="AJ21" s="209">
        <f>AI20-AI21</f>
        <v>0</v>
      </c>
      <c r="AK21" s="209">
        <v>1653</v>
      </c>
      <c r="AL21" s="209">
        <f>AI20-AK21</f>
        <v>-1653</v>
      </c>
      <c r="AM21" s="207" t="e">
        <f>AL21/AI20</f>
        <v>#DIV/0!</v>
      </c>
    </row>
    <row r="22" spans="1:39" s="209" customFormat="1" ht="17.25" customHeight="1">
      <c r="A22" s="208">
        <v>6</v>
      </c>
      <c r="B22" s="76" t="s">
        <v>375</v>
      </c>
      <c r="C22" s="259">
        <f t="shared" si="3"/>
        <v>10</v>
      </c>
      <c r="D22" s="260"/>
      <c r="E22" s="260"/>
      <c r="F22" s="264">
        <v>7</v>
      </c>
      <c r="G22" s="264"/>
      <c r="H22" s="264">
        <v>1</v>
      </c>
      <c r="I22" s="265">
        <v>2</v>
      </c>
      <c r="J22" s="265"/>
      <c r="K22" s="265"/>
      <c r="L22" s="265">
        <v>1</v>
      </c>
      <c r="M22" s="264">
        <v>8</v>
      </c>
      <c r="N22" s="264"/>
      <c r="O22" s="264">
        <v>2</v>
      </c>
      <c r="P22" s="264"/>
      <c r="Q22" s="264">
        <v>3</v>
      </c>
      <c r="R22" s="264"/>
      <c r="S22" s="264">
        <v>1</v>
      </c>
      <c r="T22" s="264">
        <v>6</v>
      </c>
      <c r="AM22" s="207" t="e">
        <f>AN20-AM21</f>
        <v>#DIV/0!</v>
      </c>
    </row>
    <row r="23" spans="1:20" s="209" customFormat="1" ht="17.25" customHeight="1">
      <c r="A23" s="208">
        <v>7</v>
      </c>
      <c r="B23" s="76" t="s">
        <v>380</v>
      </c>
      <c r="C23" s="259">
        <f t="shared" si="3"/>
        <v>7</v>
      </c>
      <c r="D23" s="260"/>
      <c r="E23" s="260"/>
      <c r="F23" s="264">
        <v>4</v>
      </c>
      <c r="G23" s="264">
        <v>1</v>
      </c>
      <c r="H23" s="264">
        <v>1</v>
      </c>
      <c r="I23" s="265">
        <v>1</v>
      </c>
      <c r="J23" s="265"/>
      <c r="K23" s="265"/>
      <c r="L23" s="265">
        <v>1</v>
      </c>
      <c r="M23" s="264">
        <v>3</v>
      </c>
      <c r="N23" s="264"/>
      <c r="O23" s="264">
        <v>1</v>
      </c>
      <c r="P23" s="264"/>
      <c r="Q23" s="264">
        <v>2</v>
      </c>
      <c r="R23" s="264"/>
      <c r="S23" s="264"/>
      <c r="T23" s="264">
        <v>5</v>
      </c>
    </row>
    <row r="24" spans="1:36" s="209" customFormat="1" ht="17.25" customHeight="1">
      <c r="A24" s="208">
        <v>8</v>
      </c>
      <c r="B24" s="76" t="s">
        <v>382</v>
      </c>
      <c r="C24" s="259">
        <f t="shared" si="3"/>
        <v>9</v>
      </c>
      <c r="D24" s="260"/>
      <c r="E24" s="260"/>
      <c r="F24" s="264">
        <v>6</v>
      </c>
      <c r="G24" s="264">
        <v>1</v>
      </c>
      <c r="H24" s="264">
        <v>1</v>
      </c>
      <c r="I24" s="265">
        <v>1</v>
      </c>
      <c r="J24" s="265"/>
      <c r="K24" s="265"/>
      <c r="L24" s="265">
        <v>1</v>
      </c>
      <c r="M24" s="264">
        <v>4</v>
      </c>
      <c r="N24" s="264"/>
      <c r="O24" s="264">
        <v>1</v>
      </c>
      <c r="P24" s="264"/>
      <c r="Q24" s="264">
        <v>2</v>
      </c>
      <c r="R24" s="264">
        <v>1</v>
      </c>
      <c r="S24" s="264">
        <v>2</v>
      </c>
      <c r="T24" s="264">
        <v>4</v>
      </c>
      <c r="AJ24" s="209">
        <f>AI23-AI24</f>
        <v>0</v>
      </c>
    </row>
    <row r="25" spans="1:36" s="209" customFormat="1" ht="17.25" customHeight="1">
      <c r="A25" s="208">
        <v>9</v>
      </c>
      <c r="B25" s="76" t="s">
        <v>383</v>
      </c>
      <c r="C25" s="259">
        <f t="shared" si="3"/>
        <v>11</v>
      </c>
      <c r="D25" s="260"/>
      <c r="E25" s="260"/>
      <c r="F25" s="264">
        <v>8</v>
      </c>
      <c r="G25" s="264"/>
      <c r="H25" s="264">
        <v>1</v>
      </c>
      <c r="I25" s="265">
        <v>2</v>
      </c>
      <c r="J25" s="265"/>
      <c r="K25" s="265"/>
      <c r="L25" s="265">
        <v>1</v>
      </c>
      <c r="M25" s="264">
        <v>8</v>
      </c>
      <c r="N25" s="264">
        <v>1</v>
      </c>
      <c r="O25" s="264">
        <v>1</v>
      </c>
      <c r="P25" s="264">
        <v>3</v>
      </c>
      <c r="Q25" s="264">
        <v>4</v>
      </c>
      <c r="R25" s="264">
        <v>1</v>
      </c>
      <c r="S25" s="264">
        <v>1</v>
      </c>
      <c r="T25" s="264">
        <v>5</v>
      </c>
      <c r="AJ25" s="207" t="e">
        <f>AI24/AI25</f>
        <v>#DIV/0!</v>
      </c>
    </row>
    <row r="26" spans="1:44" s="209" customFormat="1" ht="17.25" customHeight="1">
      <c r="A26" s="208">
        <v>10</v>
      </c>
      <c r="B26" s="76" t="s">
        <v>384</v>
      </c>
      <c r="C26" s="259">
        <f t="shared" si="3"/>
        <v>8</v>
      </c>
      <c r="D26" s="260"/>
      <c r="E26" s="260"/>
      <c r="F26" s="264">
        <v>6</v>
      </c>
      <c r="G26" s="264">
        <v>1</v>
      </c>
      <c r="H26" s="264"/>
      <c r="I26" s="265">
        <v>1</v>
      </c>
      <c r="J26" s="265"/>
      <c r="K26" s="265"/>
      <c r="L26" s="265">
        <v>1</v>
      </c>
      <c r="M26" s="264">
        <v>3</v>
      </c>
      <c r="N26" s="264"/>
      <c r="O26" s="264">
        <v>3</v>
      </c>
      <c r="P26" s="264"/>
      <c r="Q26" s="264">
        <v>4</v>
      </c>
      <c r="R26" s="264">
        <v>1</v>
      </c>
      <c r="S26" s="264"/>
      <c r="T26" s="264">
        <v>3</v>
      </c>
      <c r="AR26" s="207"/>
    </row>
    <row r="27" spans="1:20" s="209" customFormat="1" ht="17.25" customHeight="1">
      <c r="A27" s="208">
        <v>11</v>
      </c>
      <c r="B27" s="76" t="s">
        <v>386</v>
      </c>
      <c r="C27" s="259">
        <f t="shared" si="3"/>
        <v>8</v>
      </c>
      <c r="D27" s="260"/>
      <c r="E27" s="260"/>
      <c r="F27" s="264">
        <v>6</v>
      </c>
      <c r="G27" s="264">
        <v>1</v>
      </c>
      <c r="H27" s="264">
        <v>1</v>
      </c>
      <c r="I27" s="265"/>
      <c r="J27" s="265"/>
      <c r="K27" s="265"/>
      <c r="L27" s="265">
        <v>1</v>
      </c>
      <c r="M27" s="264">
        <v>7</v>
      </c>
      <c r="N27" s="264"/>
      <c r="O27" s="264">
        <v>3</v>
      </c>
      <c r="P27" s="264"/>
      <c r="Q27" s="264">
        <v>5</v>
      </c>
      <c r="R27" s="264">
        <v>1</v>
      </c>
      <c r="S27" s="264"/>
      <c r="T27" s="264">
        <v>2</v>
      </c>
    </row>
    <row r="28" spans="1:35" ht="6.75" customHeight="1">
      <c r="A28" s="216"/>
      <c r="B28" s="216"/>
      <c r="C28" s="216"/>
      <c r="D28" s="216"/>
      <c r="E28" s="216"/>
      <c r="F28" s="216"/>
      <c r="G28" s="216"/>
      <c r="H28" s="216"/>
      <c r="I28" s="216"/>
      <c r="J28" s="216"/>
      <c r="K28" s="216"/>
      <c r="L28" s="216"/>
      <c r="M28" s="216"/>
      <c r="N28" s="216"/>
      <c r="O28" s="216"/>
      <c r="P28" s="216"/>
      <c r="Q28" s="216"/>
      <c r="AG28" s="204" t="s">
        <v>388</v>
      </c>
      <c r="AI28" s="198">
        <f>82/88</f>
        <v>0.9318181818181818</v>
      </c>
    </row>
    <row r="29" spans="1:20" ht="15.75" customHeight="1">
      <c r="A29" s="210"/>
      <c r="B29" s="1302" t="s">
        <v>412</v>
      </c>
      <c r="C29" s="1302"/>
      <c r="D29" s="1302"/>
      <c r="E29" s="1302"/>
      <c r="F29" s="266"/>
      <c r="G29" s="266"/>
      <c r="H29" s="266"/>
      <c r="I29" s="266"/>
      <c r="J29" s="266"/>
      <c r="K29" s="266"/>
      <c r="L29" s="214"/>
      <c r="M29" s="1301" t="s">
        <v>425</v>
      </c>
      <c r="N29" s="1301"/>
      <c r="O29" s="1301"/>
      <c r="P29" s="1301"/>
      <c r="Q29" s="1301"/>
      <c r="R29" s="1301"/>
      <c r="S29" s="1301"/>
      <c r="T29" s="1301"/>
    </row>
    <row r="30" spans="1:20" ht="18.75" customHeight="1">
      <c r="A30" s="210"/>
      <c r="B30" s="1303" t="s">
        <v>248</v>
      </c>
      <c r="C30" s="1303"/>
      <c r="D30" s="1303"/>
      <c r="E30" s="1303"/>
      <c r="F30" s="213"/>
      <c r="G30" s="213"/>
      <c r="H30" s="213"/>
      <c r="I30" s="213"/>
      <c r="J30" s="213"/>
      <c r="K30" s="213"/>
      <c r="L30" s="214"/>
      <c r="M30" s="1306" t="s">
        <v>249</v>
      </c>
      <c r="N30" s="1306"/>
      <c r="O30" s="1306"/>
      <c r="P30" s="1306"/>
      <c r="Q30" s="1306"/>
      <c r="R30" s="1306"/>
      <c r="S30" s="1306"/>
      <c r="T30" s="1306"/>
    </row>
    <row r="31" spans="1:20" ht="18.75">
      <c r="A31" s="216"/>
      <c r="B31" s="1258"/>
      <c r="C31" s="1258"/>
      <c r="D31" s="1258"/>
      <c r="E31" s="1258"/>
      <c r="F31" s="217"/>
      <c r="G31" s="217"/>
      <c r="H31" s="217"/>
      <c r="I31" s="217"/>
      <c r="J31" s="217"/>
      <c r="K31" s="217"/>
      <c r="L31" s="217"/>
      <c r="M31" s="1259"/>
      <c r="N31" s="1259"/>
      <c r="O31" s="1259"/>
      <c r="P31" s="1259"/>
      <c r="Q31" s="1259"/>
      <c r="R31" s="1259"/>
      <c r="S31" s="1259"/>
      <c r="T31" s="1259"/>
    </row>
    <row r="32" spans="1:20" ht="18.75">
      <c r="A32" s="216"/>
      <c r="B32" s="217"/>
      <c r="C32" s="217"/>
      <c r="D32" s="217"/>
      <c r="E32" s="217"/>
      <c r="F32" s="217"/>
      <c r="G32" s="217"/>
      <c r="H32" s="217"/>
      <c r="I32" s="217"/>
      <c r="J32" s="217"/>
      <c r="K32" s="217"/>
      <c r="L32" s="217"/>
      <c r="M32" s="217"/>
      <c r="N32" s="217"/>
      <c r="O32" s="217"/>
      <c r="P32" s="217"/>
      <c r="Q32" s="217"/>
      <c r="R32" s="214"/>
      <c r="S32" s="214"/>
      <c r="T32" s="214"/>
    </row>
    <row r="33" spans="2:20" ht="18">
      <c r="B33" s="1285" t="s">
        <v>391</v>
      </c>
      <c r="C33" s="1285"/>
      <c r="D33" s="1285"/>
      <c r="E33" s="1285"/>
      <c r="F33" s="1285"/>
      <c r="G33" s="267"/>
      <c r="H33" s="267"/>
      <c r="I33" s="267"/>
      <c r="J33" s="267"/>
      <c r="K33" s="267"/>
      <c r="L33" s="267"/>
      <c r="M33" s="267"/>
      <c r="N33" s="1285" t="s">
        <v>391</v>
      </c>
      <c r="O33" s="1285"/>
      <c r="P33" s="1285"/>
      <c r="Q33" s="1285"/>
      <c r="R33" s="1285"/>
      <c r="S33" s="1285"/>
      <c r="T33" s="214"/>
    </row>
    <row r="34" spans="2:20" ht="18">
      <c r="B34" s="214"/>
      <c r="C34" s="214"/>
      <c r="D34" s="214"/>
      <c r="E34" s="214"/>
      <c r="F34" s="214"/>
      <c r="G34" s="214"/>
      <c r="H34" s="214"/>
      <c r="I34" s="214"/>
      <c r="J34" s="214"/>
      <c r="K34" s="214"/>
      <c r="L34" s="214"/>
      <c r="M34" s="214"/>
      <c r="N34" s="214"/>
      <c r="O34" s="214"/>
      <c r="P34" s="214"/>
      <c r="Q34" s="214"/>
      <c r="R34" s="214"/>
      <c r="S34" s="214"/>
      <c r="T34" s="214"/>
    </row>
    <row r="35" spans="2:20" ht="18.75">
      <c r="B35" s="1131" t="s">
        <v>347</v>
      </c>
      <c r="C35" s="1131"/>
      <c r="D35" s="1131"/>
      <c r="E35" s="1131"/>
      <c r="F35" s="218"/>
      <c r="G35" s="218"/>
      <c r="H35" s="218"/>
      <c r="I35" s="190"/>
      <c r="J35" s="190"/>
      <c r="K35" s="190"/>
      <c r="L35" s="190"/>
      <c r="M35" s="1132" t="s">
        <v>348</v>
      </c>
      <c r="N35" s="1132"/>
      <c r="O35" s="1132"/>
      <c r="P35" s="1132"/>
      <c r="Q35" s="1132"/>
      <c r="R35" s="1132"/>
      <c r="S35" s="1132"/>
      <c r="T35" s="1132"/>
    </row>
    <row r="36" spans="2:20" ht="18.75">
      <c r="B36" s="100"/>
      <c r="C36" s="100"/>
      <c r="D36" s="100"/>
      <c r="E36" s="100"/>
      <c r="F36" s="218"/>
      <c r="G36" s="218"/>
      <c r="H36" s="218"/>
      <c r="I36" s="190"/>
      <c r="J36" s="190"/>
      <c r="K36" s="190"/>
      <c r="L36" s="190"/>
      <c r="M36" s="101"/>
      <c r="N36" s="101"/>
      <c r="O36" s="101"/>
      <c r="P36" s="101"/>
      <c r="Q36" s="101"/>
      <c r="R36" s="101"/>
      <c r="S36" s="101"/>
      <c r="T36" s="101"/>
    </row>
    <row r="37" spans="2:20" ht="18.75">
      <c r="B37" s="100"/>
      <c r="C37" s="100"/>
      <c r="D37" s="100"/>
      <c r="E37" s="100"/>
      <c r="F37" s="218"/>
      <c r="G37" s="218"/>
      <c r="H37" s="218"/>
      <c r="I37" s="190"/>
      <c r="J37" s="190"/>
      <c r="K37" s="190"/>
      <c r="L37" s="190"/>
      <c r="M37" s="101"/>
      <c r="N37" s="101"/>
      <c r="O37" s="101"/>
      <c r="P37" s="101"/>
      <c r="Q37" s="101"/>
      <c r="R37" s="101"/>
      <c r="S37" s="101"/>
      <c r="T37" s="101"/>
    </row>
    <row r="38" s="269" customFormat="1" ht="15" hidden="1">
      <c r="A38" s="268" t="s">
        <v>224</v>
      </c>
    </row>
    <row r="39" spans="2:8" s="270" customFormat="1" ht="15" hidden="1">
      <c r="B39" s="271" t="s">
        <v>276</v>
      </c>
      <c r="C39" s="271"/>
      <c r="D39" s="271"/>
      <c r="E39" s="271"/>
      <c r="F39" s="271"/>
      <c r="G39" s="271"/>
      <c r="H39" s="271"/>
    </row>
    <row r="40" spans="2:8" s="272" customFormat="1" ht="15" hidden="1">
      <c r="B40" s="271" t="s">
        <v>277</v>
      </c>
      <c r="C40" s="197"/>
      <c r="D40" s="197"/>
      <c r="E40" s="197"/>
      <c r="F40" s="197"/>
      <c r="G40" s="197"/>
      <c r="H40" s="197"/>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5" customWidth="1"/>
    <col min="2" max="2" width="26.875" style="285" customWidth="1"/>
    <col min="3" max="3" width="11.625" style="241" customWidth="1"/>
    <col min="4" max="7" width="9.00390625" style="241" customWidth="1"/>
    <col min="8" max="9" width="10.125" style="241" customWidth="1"/>
    <col min="10" max="12" width="9.00390625" style="241" customWidth="1"/>
    <col min="13"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36" customHeight="1">
      <c r="A1" s="1329" t="s">
        <v>278</v>
      </c>
      <c r="B1" s="1329"/>
      <c r="C1" s="1329"/>
      <c r="D1" s="1332" t="s">
        <v>464</v>
      </c>
      <c r="E1" s="1332"/>
      <c r="F1" s="1332"/>
      <c r="G1" s="1332"/>
      <c r="H1" s="1332"/>
      <c r="I1" s="1332"/>
      <c r="J1" s="1333" t="s">
        <v>465</v>
      </c>
      <c r="K1" s="1334"/>
      <c r="L1" s="1334"/>
    </row>
    <row r="2" spans="1:12" ht="34.5" customHeight="1">
      <c r="A2" s="1335" t="s">
        <v>426</v>
      </c>
      <c r="B2" s="1335"/>
      <c r="C2" s="1335"/>
      <c r="D2" s="1332"/>
      <c r="E2" s="1332"/>
      <c r="F2" s="1332"/>
      <c r="G2" s="1332"/>
      <c r="H2" s="1332"/>
      <c r="I2" s="1332"/>
      <c r="J2" s="1336" t="s">
        <v>466</v>
      </c>
      <c r="K2" s="1337"/>
      <c r="L2" s="1337"/>
    </row>
    <row r="3" spans="1:12" ht="15" customHeight="1">
      <c r="A3" s="273" t="s">
        <v>356</v>
      </c>
      <c r="B3" s="182"/>
      <c r="C3" s="1338"/>
      <c r="D3" s="1338"/>
      <c r="E3" s="1338"/>
      <c r="F3" s="1338"/>
      <c r="G3" s="1338"/>
      <c r="H3" s="1338"/>
      <c r="I3" s="1338"/>
      <c r="J3" s="1330"/>
      <c r="K3" s="1331"/>
      <c r="L3" s="1331"/>
    </row>
    <row r="4" spans="1:12" ht="15.75" customHeight="1">
      <c r="A4" s="274"/>
      <c r="B4" s="274"/>
      <c r="C4" s="275"/>
      <c r="D4" s="275"/>
      <c r="E4" s="178"/>
      <c r="F4" s="178"/>
      <c r="G4" s="178"/>
      <c r="H4" s="276"/>
      <c r="I4" s="276"/>
      <c r="J4" s="1326" t="s">
        <v>279</v>
      </c>
      <c r="K4" s="1326"/>
      <c r="L4" s="1326"/>
    </row>
    <row r="5" spans="1:12" s="277" customFormat="1" ht="28.5" customHeight="1">
      <c r="A5" s="1340" t="s">
        <v>72</v>
      </c>
      <c r="B5" s="1340"/>
      <c r="C5" s="1250" t="s">
        <v>38</v>
      </c>
      <c r="D5" s="1250" t="s">
        <v>280</v>
      </c>
      <c r="E5" s="1250"/>
      <c r="F5" s="1250"/>
      <c r="G5" s="1250"/>
      <c r="H5" s="1250" t="s">
        <v>281</v>
      </c>
      <c r="I5" s="1250"/>
      <c r="J5" s="1250" t="s">
        <v>282</v>
      </c>
      <c r="K5" s="1250"/>
      <c r="L5" s="1250"/>
    </row>
    <row r="6" spans="1:13" s="277" customFormat="1" ht="80.25" customHeight="1">
      <c r="A6" s="1340"/>
      <c r="B6" s="1340"/>
      <c r="C6" s="1250"/>
      <c r="D6" s="223" t="s">
        <v>283</v>
      </c>
      <c r="E6" s="223" t="s">
        <v>284</v>
      </c>
      <c r="F6" s="223" t="s">
        <v>427</v>
      </c>
      <c r="G6" s="223" t="s">
        <v>285</v>
      </c>
      <c r="H6" s="223" t="s">
        <v>286</v>
      </c>
      <c r="I6" s="223" t="s">
        <v>287</v>
      </c>
      <c r="J6" s="223" t="s">
        <v>288</v>
      </c>
      <c r="K6" s="223" t="s">
        <v>289</v>
      </c>
      <c r="L6" s="223" t="s">
        <v>290</v>
      </c>
      <c r="M6" s="278"/>
    </row>
    <row r="7" spans="1:12" s="279" customFormat="1" ht="16.5" customHeight="1">
      <c r="A7" s="1327" t="s">
        <v>6</v>
      </c>
      <c r="B7" s="1327"/>
      <c r="C7" s="229">
        <v>1</v>
      </c>
      <c r="D7" s="229">
        <v>2</v>
      </c>
      <c r="E7" s="229">
        <v>3</v>
      </c>
      <c r="F7" s="229">
        <v>4</v>
      </c>
      <c r="G7" s="229">
        <v>5</v>
      </c>
      <c r="H7" s="229">
        <v>6</v>
      </c>
      <c r="I7" s="229">
        <v>7</v>
      </c>
      <c r="J7" s="229">
        <v>8</v>
      </c>
      <c r="K7" s="229">
        <v>9</v>
      </c>
      <c r="L7" s="229">
        <v>10</v>
      </c>
    </row>
    <row r="8" spans="1:12" s="279" customFormat="1" ht="16.5" customHeight="1">
      <c r="A8" s="1343" t="s">
        <v>424</v>
      </c>
      <c r="B8" s="1344"/>
      <c r="C8" s="231">
        <f aca="true" t="shared" si="0" ref="C8:L8">C10-C9</f>
        <v>-3</v>
      </c>
      <c r="D8" s="231">
        <f t="shared" si="0"/>
        <v>-1</v>
      </c>
      <c r="E8" s="231">
        <f t="shared" si="0"/>
        <v>0</v>
      </c>
      <c r="F8" s="231">
        <f t="shared" si="0"/>
        <v>0</v>
      </c>
      <c r="G8" s="231">
        <f t="shared" si="0"/>
        <v>-2</v>
      </c>
      <c r="H8" s="231">
        <f t="shared" si="0"/>
        <v>-2</v>
      </c>
      <c r="I8" s="231">
        <f t="shared" si="0"/>
        <v>0</v>
      </c>
      <c r="J8" s="231">
        <f t="shared" si="0"/>
        <v>-2</v>
      </c>
      <c r="K8" s="231">
        <f t="shared" si="0"/>
        <v>-1</v>
      </c>
      <c r="L8" s="231">
        <f t="shared" si="0"/>
        <v>0</v>
      </c>
    </row>
    <row r="9" spans="1:12" s="279" customFormat="1" ht="16.5" customHeight="1">
      <c r="A9" s="1341" t="s">
        <v>400</v>
      </c>
      <c r="B9" s="1342"/>
      <c r="C9" s="232">
        <v>9</v>
      </c>
      <c r="D9" s="232">
        <v>2</v>
      </c>
      <c r="E9" s="232">
        <v>2</v>
      </c>
      <c r="F9" s="232">
        <v>0</v>
      </c>
      <c r="G9" s="232">
        <v>5</v>
      </c>
      <c r="H9" s="232">
        <v>8</v>
      </c>
      <c r="I9" s="232">
        <v>0</v>
      </c>
      <c r="J9" s="232">
        <v>8</v>
      </c>
      <c r="K9" s="232">
        <v>1</v>
      </c>
      <c r="L9" s="232">
        <v>0</v>
      </c>
    </row>
    <row r="10" spans="1:12" s="279" customFormat="1" ht="16.5" customHeight="1">
      <c r="A10" s="1328" t="s">
        <v>275</v>
      </c>
      <c r="B10" s="1328"/>
      <c r="C10" s="234">
        <f aca="true" t="shared" si="1" ref="C10:L10">C11+C12</f>
        <v>6</v>
      </c>
      <c r="D10" s="234">
        <f t="shared" si="1"/>
        <v>1</v>
      </c>
      <c r="E10" s="234">
        <f t="shared" si="1"/>
        <v>2</v>
      </c>
      <c r="F10" s="234">
        <f t="shared" si="1"/>
        <v>0</v>
      </c>
      <c r="G10" s="234">
        <f t="shared" si="1"/>
        <v>3</v>
      </c>
      <c r="H10" s="234">
        <f t="shared" si="1"/>
        <v>6</v>
      </c>
      <c r="I10" s="234">
        <f t="shared" si="1"/>
        <v>0</v>
      </c>
      <c r="J10" s="234">
        <f t="shared" si="1"/>
        <v>6</v>
      </c>
      <c r="K10" s="234">
        <f t="shared" si="1"/>
        <v>0</v>
      </c>
      <c r="L10" s="234">
        <f t="shared" si="1"/>
        <v>0</v>
      </c>
    </row>
    <row r="11" spans="1:12" s="279" customFormat="1" ht="16.5" customHeight="1">
      <c r="A11" s="205" t="s">
        <v>0</v>
      </c>
      <c r="B11" s="206" t="s">
        <v>291</v>
      </c>
      <c r="C11" s="280">
        <f>D11+E11+F11+G11</f>
        <v>3</v>
      </c>
      <c r="D11" s="239">
        <v>1</v>
      </c>
      <c r="E11" s="239">
        <v>0</v>
      </c>
      <c r="F11" s="239">
        <v>0</v>
      </c>
      <c r="G11" s="239">
        <v>2</v>
      </c>
      <c r="H11" s="239">
        <v>3</v>
      </c>
      <c r="I11" s="239">
        <v>0</v>
      </c>
      <c r="J11" s="281">
        <v>3</v>
      </c>
      <c r="K11" s="281">
        <v>0</v>
      </c>
      <c r="L11" s="281">
        <v>0</v>
      </c>
    </row>
    <row r="12" spans="1:12" s="279" customFormat="1" ht="16.5" customHeight="1">
      <c r="A12" s="205" t="s">
        <v>1</v>
      </c>
      <c r="B12" s="206" t="s">
        <v>19</v>
      </c>
      <c r="C12" s="234">
        <f aca="true" t="shared" si="2" ref="C12:L12">C13+C14+C15+C16+C17+C18+C19+C20+C21+C22+C23</f>
        <v>3</v>
      </c>
      <c r="D12" s="234">
        <f t="shared" si="2"/>
        <v>0</v>
      </c>
      <c r="E12" s="234">
        <f t="shared" si="2"/>
        <v>2</v>
      </c>
      <c r="F12" s="234">
        <f t="shared" si="2"/>
        <v>0</v>
      </c>
      <c r="G12" s="234">
        <f t="shared" si="2"/>
        <v>1</v>
      </c>
      <c r="H12" s="234">
        <f t="shared" si="2"/>
        <v>3</v>
      </c>
      <c r="I12" s="234">
        <f t="shared" si="2"/>
        <v>0</v>
      </c>
      <c r="J12" s="234">
        <f t="shared" si="2"/>
        <v>3</v>
      </c>
      <c r="K12" s="234">
        <f t="shared" si="2"/>
        <v>0</v>
      </c>
      <c r="L12" s="234">
        <f t="shared" si="2"/>
        <v>0</v>
      </c>
    </row>
    <row r="13" spans="1:32" s="279" customFormat="1" ht="16.5" customHeight="1">
      <c r="A13" s="282">
        <v>1</v>
      </c>
      <c r="B13" s="76" t="s">
        <v>369</v>
      </c>
      <c r="C13" s="280">
        <f aca="true" t="shared" si="3" ref="C13:C23">D13+E13+F13+G13</f>
        <v>0</v>
      </c>
      <c r="D13" s="239">
        <v>0</v>
      </c>
      <c r="E13" s="239">
        <v>0</v>
      </c>
      <c r="F13" s="239">
        <v>0</v>
      </c>
      <c r="G13" s="239">
        <v>0</v>
      </c>
      <c r="H13" s="239">
        <v>0</v>
      </c>
      <c r="I13" s="239">
        <v>0</v>
      </c>
      <c r="J13" s="281">
        <v>0</v>
      </c>
      <c r="K13" s="281">
        <v>0</v>
      </c>
      <c r="L13" s="281">
        <v>0</v>
      </c>
      <c r="AF13" s="279" t="s">
        <v>368</v>
      </c>
    </row>
    <row r="14" spans="1:37" s="279" customFormat="1" ht="16.5" customHeight="1">
      <c r="A14" s="282">
        <v>2</v>
      </c>
      <c r="B14" s="76" t="s">
        <v>401</v>
      </c>
      <c r="C14" s="280">
        <f t="shared" si="3"/>
        <v>0</v>
      </c>
      <c r="D14" s="236">
        <v>0</v>
      </c>
      <c r="E14" s="239">
        <v>0</v>
      </c>
      <c r="F14" s="239">
        <v>0</v>
      </c>
      <c r="G14" s="239">
        <v>0</v>
      </c>
      <c r="H14" s="239">
        <v>0</v>
      </c>
      <c r="I14" s="239">
        <v>0</v>
      </c>
      <c r="J14" s="281">
        <v>0</v>
      </c>
      <c r="K14" s="281">
        <v>0</v>
      </c>
      <c r="L14" s="281">
        <v>0</v>
      </c>
      <c r="AK14" s="207"/>
    </row>
    <row r="15" spans="1:13" s="279" customFormat="1" ht="16.5" customHeight="1">
      <c r="A15" s="282">
        <v>3</v>
      </c>
      <c r="B15" s="76" t="s">
        <v>372</v>
      </c>
      <c r="C15" s="280">
        <f t="shared" si="3"/>
        <v>0</v>
      </c>
      <c r="D15" s="239">
        <v>0</v>
      </c>
      <c r="E15" s="239">
        <v>0</v>
      </c>
      <c r="F15" s="239">
        <v>0</v>
      </c>
      <c r="G15" s="239">
        <v>0</v>
      </c>
      <c r="H15" s="283">
        <v>0</v>
      </c>
      <c r="I15" s="283">
        <v>0</v>
      </c>
      <c r="J15" s="284">
        <v>0</v>
      </c>
      <c r="K15" s="281">
        <v>0</v>
      </c>
      <c r="L15" s="281">
        <v>0</v>
      </c>
      <c r="M15" s="186"/>
    </row>
    <row r="16" spans="1:38" s="279" customFormat="1" ht="16.5" customHeight="1">
      <c r="A16" s="282">
        <v>4</v>
      </c>
      <c r="B16" s="76" t="s">
        <v>373</v>
      </c>
      <c r="C16" s="280">
        <f t="shared" si="3"/>
        <v>0</v>
      </c>
      <c r="D16" s="239">
        <v>0</v>
      </c>
      <c r="E16" s="239">
        <v>0</v>
      </c>
      <c r="F16" s="239">
        <v>0</v>
      </c>
      <c r="G16" s="239">
        <v>0</v>
      </c>
      <c r="H16" s="283">
        <v>0</v>
      </c>
      <c r="I16" s="283">
        <v>0</v>
      </c>
      <c r="J16" s="284">
        <v>0</v>
      </c>
      <c r="K16" s="281">
        <v>0</v>
      </c>
      <c r="L16" s="281">
        <v>0</v>
      </c>
      <c r="M16" s="186"/>
      <c r="AL16" s="207"/>
    </row>
    <row r="17" spans="1:32" s="279" customFormat="1" ht="16.5" customHeight="1">
      <c r="A17" s="282">
        <v>5</v>
      </c>
      <c r="B17" s="76" t="s">
        <v>428</v>
      </c>
      <c r="C17" s="280">
        <f t="shared" si="3"/>
        <v>1</v>
      </c>
      <c r="D17" s="239">
        <v>0</v>
      </c>
      <c r="E17" s="239">
        <v>0</v>
      </c>
      <c r="F17" s="239">
        <v>0</v>
      </c>
      <c r="G17" s="239">
        <v>1</v>
      </c>
      <c r="H17" s="239">
        <v>1</v>
      </c>
      <c r="I17" s="239">
        <v>0</v>
      </c>
      <c r="J17" s="281">
        <v>1</v>
      </c>
      <c r="K17" s="281">
        <v>0</v>
      </c>
      <c r="L17" s="281">
        <v>0</v>
      </c>
      <c r="AF17" s="207" t="s">
        <v>371</v>
      </c>
    </row>
    <row r="18" spans="1:12" s="279" customFormat="1" ht="16.5" customHeight="1">
      <c r="A18" s="282">
        <v>6</v>
      </c>
      <c r="B18" s="76" t="s">
        <v>375</v>
      </c>
      <c r="C18" s="280">
        <f t="shared" si="3"/>
        <v>1</v>
      </c>
      <c r="D18" s="239">
        <v>0</v>
      </c>
      <c r="E18" s="239">
        <v>1</v>
      </c>
      <c r="F18" s="239">
        <v>0</v>
      </c>
      <c r="G18" s="239">
        <v>0</v>
      </c>
      <c r="H18" s="239">
        <v>1</v>
      </c>
      <c r="I18" s="239">
        <v>0</v>
      </c>
      <c r="J18" s="281">
        <v>1</v>
      </c>
      <c r="K18" s="281">
        <v>0</v>
      </c>
      <c r="L18" s="281">
        <v>0</v>
      </c>
    </row>
    <row r="19" spans="1:12" s="279" customFormat="1" ht="16.5" customHeight="1">
      <c r="A19" s="282">
        <v>7</v>
      </c>
      <c r="B19" s="76" t="s">
        <v>380</v>
      </c>
      <c r="C19" s="280">
        <f t="shared" si="3"/>
        <v>0</v>
      </c>
      <c r="D19" s="239">
        <v>0</v>
      </c>
      <c r="E19" s="239">
        <v>0</v>
      </c>
      <c r="F19" s="239">
        <v>0</v>
      </c>
      <c r="G19" s="239">
        <v>0</v>
      </c>
      <c r="H19" s="239">
        <v>0</v>
      </c>
      <c r="I19" s="239">
        <v>0</v>
      </c>
      <c r="J19" s="281">
        <v>0</v>
      </c>
      <c r="K19" s="281">
        <v>0</v>
      </c>
      <c r="L19" s="281">
        <v>0</v>
      </c>
    </row>
    <row r="20" spans="1:12" s="279" customFormat="1" ht="16.5" customHeight="1">
      <c r="A20" s="282">
        <v>8</v>
      </c>
      <c r="B20" s="76" t="s">
        <v>382</v>
      </c>
      <c r="C20" s="280">
        <f t="shared" si="3"/>
        <v>0</v>
      </c>
      <c r="D20" s="239">
        <v>0</v>
      </c>
      <c r="E20" s="239">
        <v>0</v>
      </c>
      <c r="F20" s="239">
        <v>0</v>
      </c>
      <c r="G20" s="239">
        <v>0</v>
      </c>
      <c r="H20" s="239">
        <v>0</v>
      </c>
      <c r="I20" s="239">
        <v>0</v>
      </c>
      <c r="J20" s="281">
        <v>0</v>
      </c>
      <c r="K20" s="281">
        <v>0</v>
      </c>
      <c r="L20" s="281">
        <v>0</v>
      </c>
    </row>
    <row r="21" spans="1:39" s="279" customFormat="1" ht="16.5" customHeight="1">
      <c r="A21" s="282">
        <v>9</v>
      </c>
      <c r="B21" s="76" t="s">
        <v>383</v>
      </c>
      <c r="C21" s="280">
        <f t="shared" si="3"/>
        <v>0</v>
      </c>
      <c r="D21" s="239">
        <v>0</v>
      </c>
      <c r="E21" s="239">
        <v>0</v>
      </c>
      <c r="F21" s="239">
        <v>0</v>
      </c>
      <c r="G21" s="239">
        <v>0</v>
      </c>
      <c r="H21" s="239">
        <v>0</v>
      </c>
      <c r="I21" s="239">
        <v>0</v>
      </c>
      <c r="J21" s="281">
        <v>0</v>
      </c>
      <c r="K21" s="281">
        <v>0</v>
      </c>
      <c r="L21" s="281">
        <v>0</v>
      </c>
      <c r="AJ21" s="279" t="s">
        <v>376</v>
      </c>
      <c r="AK21" s="279" t="s">
        <v>377</v>
      </c>
      <c r="AL21" s="279" t="s">
        <v>378</v>
      </c>
      <c r="AM21" s="207" t="s">
        <v>379</v>
      </c>
    </row>
    <row r="22" spans="1:39" s="279" customFormat="1" ht="16.5" customHeight="1">
      <c r="A22" s="282">
        <v>10</v>
      </c>
      <c r="B22" s="76" t="s">
        <v>384</v>
      </c>
      <c r="C22" s="280">
        <f t="shared" si="3"/>
        <v>1</v>
      </c>
      <c r="D22" s="239">
        <v>0</v>
      </c>
      <c r="E22" s="239">
        <v>1</v>
      </c>
      <c r="F22" s="239">
        <v>0</v>
      </c>
      <c r="G22" s="239">
        <v>0</v>
      </c>
      <c r="H22" s="239">
        <v>1</v>
      </c>
      <c r="I22" s="239">
        <v>0</v>
      </c>
      <c r="J22" s="281">
        <v>1</v>
      </c>
      <c r="K22" s="281">
        <v>0</v>
      </c>
      <c r="L22" s="281">
        <v>0</v>
      </c>
      <c r="AM22" s="207" t="s">
        <v>381</v>
      </c>
    </row>
    <row r="23" spans="1:12" s="279" customFormat="1" ht="16.5" customHeight="1">
      <c r="A23" s="282">
        <v>11</v>
      </c>
      <c r="B23" s="76" t="s">
        <v>386</v>
      </c>
      <c r="C23" s="280">
        <f t="shared" si="3"/>
        <v>0</v>
      </c>
      <c r="D23" s="239">
        <v>0</v>
      </c>
      <c r="E23" s="239">
        <v>0</v>
      </c>
      <c r="F23" s="239">
        <v>0</v>
      </c>
      <c r="G23" s="239">
        <v>0</v>
      </c>
      <c r="H23" s="239">
        <v>0</v>
      </c>
      <c r="I23" s="239">
        <v>0</v>
      </c>
      <c r="J23" s="281">
        <v>0</v>
      </c>
      <c r="K23" s="281">
        <v>0</v>
      </c>
      <c r="L23" s="281">
        <v>0</v>
      </c>
    </row>
    <row r="24" ht="9" customHeight="1">
      <c r="AJ24" s="241" t="s">
        <v>376</v>
      </c>
    </row>
    <row r="25" spans="1:36" ht="15.75" customHeight="1">
      <c r="A25" s="1248" t="s">
        <v>429</v>
      </c>
      <c r="B25" s="1248"/>
      <c r="C25" s="1248"/>
      <c r="D25" s="1248"/>
      <c r="E25" s="190"/>
      <c r="F25" s="1255" t="s">
        <v>387</v>
      </c>
      <c r="G25" s="1255"/>
      <c r="H25" s="1255"/>
      <c r="I25" s="1255"/>
      <c r="J25" s="1255"/>
      <c r="K25" s="1255"/>
      <c r="L25" s="1255"/>
      <c r="AJ25" s="198" t="s">
        <v>385</v>
      </c>
    </row>
    <row r="26" spans="1:44" ht="15" customHeight="1">
      <c r="A26" s="1261" t="s">
        <v>248</v>
      </c>
      <c r="B26" s="1261"/>
      <c r="C26" s="1261"/>
      <c r="D26" s="1261"/>
      <c r="E26" s="191"/>
      <c r="F26" s="1264" t="s">
        <v>249</v>
      </c>
      <c r="G26" s="1264"/>
      <c r="H26" s="1264"/>
      <c r="I26" s="1264"/>
      <c r="J26" s="1264"/>
      <c r="K26" s="1264"/>
      <c r="L26" s="1264"/>
      <c r="AR26" s="198"/>
    </row>
    <row r="27" spans="1:12" s="178" customFormat="1" ht="18.75">
      <c r="A27" s="1258"/>
      <c r="B27" s="1258"/>
      <c r="C27" s="1258"/>
      <c r="D27" s="1258"/>
      <c r="E27" s="190"/>
      <c r="F27" s="1259"/>
      <c r="G27" s="1259"/>
      <c r="H27" s="1259"/>
      <c r="I27" s="1259"/>
      <c r="J27" s="1259"/>
      <c r="K27" s="1259"/>
      <c r="L27" s="1259"/>
    </row>
    <row r="28" spans="1:35" ht="18">
      <c r="A28" s="195"/>
      <c r="B28" s="195"/>
      <c r="C28" s="190"/>
      <c r="D28" s="190"/>
      <c r="E28" s="190"/>
      <c r="F28" s="190"/>
      <c r="G28" s="190"/>
      <c r="H28" s="190"/>
      <c r="I28" s="190"/>
      <c r="J28" s="190"/>
      <c r="K28" s="190"/>
      <c r="L28" s="190"/>
      <c r="AG28" s="241" t="s">
        <v>388</v>
      </c>
      <c r="AI28" s="198">
        <f>82/88</f>
        <v>0.9318181818181818</v>
      </c>
    </row>
    <row r="29" spans="1:12" ht="18">
      <c r="A29" s="195"/>
      <c r="B29" s="1339" t="s">
        <v>391</v>
      </c>
      <c r="C29" s="1339"/>
      <c r="D29" s="190"/>
      <c r="E29" s="190"/>
      <c r="F29" s="190"/>
      <c r="G29" s="190"/>
      <c r="H29" s="1339" t="s">
        <v>391</v>
      </c>
      <c r="I29" s="1339"/>
      <c r="J29" s="1339"/>
      <c r="K29" s="190"/>
      <c r="L29" s="190"/>
    </row>
    <row r="30" spans="1:12" ht="13.5" customHeight="1">
      <c r="A30" s="195"/>
      <c r="B30" s="195"/>
      <c r="C30" s="190"/>
      <c r="D30" s="190"/>
      <c r="E30" s="190"/>
      <c r="F30" s="190"/>
      <c r="G30" s="190"/>
      <c r="H30" s="190"/>
      <c r="I30" s="190"/>
      <c r="J30" s="190"/>
      <c r="K30" s="190"/>
      <c r="L30" s="190"/>
    </row>
    <row r="31" spans="1:12" ht="13.5" customHeight="1" hidden="1">
      <c r="A31" s="195"/>
      <c r="B31" s="195"/>
      <c r="C31" s="190"/>
      <c r="D31" s="190"/>
      <c r="E31" s="190"/>
      <c r="F31" s="190"/>
      <c r="G31" s="190"/>
      <c r="H31" s="190"/>
      <c r="I31" s="190"/>
      <c r="J31" s="190"/>
      <c r="K31" s="190"/>
      <c r="L31" s="190"/>
    </row>
    <row r="32" spans="1:12" s="192" customFormat="1" ht="19.5" hidden="1">
      <c r="A32" s="286" t="s">
        <v>292</v>
      </c>
      <c r="B32" s="193"/>
      <c r="C32" s="194"/>
      <c r="D32" s="194"/>
      <c r="E32" s="194"/>
      <c r="F32" s="194"/>
      <c r="G32" s="194"/>
      <c r="H32" s="194"/>
      <c r="I32" s="194"/>
      <c r="J32" s="194"/>
      <c r="K32" s="194"/>
      <c r="L32" s="194"/>
    </row>
    <row r="33" spans="1:12" s="219" customFormat="1" ht="18.75" hidden="1">
      <c r="A33" s="245"/>
      <c r="B33" s="287" t="s">
        <v>293</v>
      </c>
      <c r="C33" s="287"/>
      <c r="D33" s="287"/>
      <c r="E33" s="244"/>
      <c r="F33" s="244"/>
      <c r="G33" s="244"/>
      <c r="H33" s="244"/>
      <c r="I33" s="244"/>
      <c r="J33" s="244"/>
      <c r="K33" s="244"/>
      <c r="L33" s="244"/>
    </row>
    <row r="34" spans="1:12" s="219" customFormat="1" ht="18.75" hidden="1">
      <c r="A34" s="245"/>
      <c r="B34" s="287" t="s">
        <v>294</v>
      </c>
      <c r="C34" s="287"/>
      <c r="D34" s="287"/>
      <c r="E34" s="287"/>
      <c r="F34" s="244"/>
      <c r="G34" s="244"/>
      <c r="H34" s="244"/>
      <c r="I34" s="244"/>
      <c r="J34" s="244"/>
      <c r="K34" s="244"/>
      <c r="L34" s="244"/>
    </row>
    <row r="35" spans="1:12" s="219" customFormat="1" ht="18.75" hidden="1">
      <c r="A35" s="245"/>
      <c r="B35" s="244" t="s">
        <v>295</v>
      </c>
      <c r="C35" s="244"/>
      <c r="D35" s="244"/>
      <c r="E35" s="244"/>
      <c r="F35" s="244"/>
      <c r="G35" s="244"/>
      <c r="H35" s="244"/>
      <c r="I35" s="244"/>
      <c r="J35" s="244"/>
      <c r="K35" s="244"/>
      <c r="L35" s="244"/>
    </row>
    <row r="36" spans="1:12" ht="18">
      <c r="A36" s="195"/>
      <c r="B36" s="195"/>
      <c r="C36" s="190"/>
      <c r="D36" s="190"/>
      <c r="E36" s="190"/>
      <c r="F36" s="190"/>
      <c r="G36" s="190"/>
      <c r="H36" s="190"/>
      <c r="I36" s="190"/>
      <c r="J36" s="190"/>
      <c r="K36" s="190"/>
      <c r="L36" s="190"/>
    </row>
    <row r="37" spans="1:13" ht="18.75">
      <c r="A37" s="1131" t="s">
        <v>347</v>
      </c>
      <c r="B37" s="1131"/>
      <c r="C37" s="1131"/>
      <c r="D37" s="1131"/>
      <c r="E37" s="218"/>
      <c r="F37" s="1132" t="s">
        <v>348</v>
      </c>
      <c r="G37" s="1132"/>
      <c r="H37" s="1132"/>
      <c r="I37" s="1132"/>
      <c r="J37" s="1132"/>
      <c r="K37" s="1132"/>
      <c r="L37" s="1132"/>
      <c r="M37" s="135"/>
    </row>
    <row r="38" spans="1:12" ht="18">
      <c r="A38" s="195"/>
      <c r="B38" s="195"/>
      <c r="C38" s="190"/>
      <c r="D38" s="190"/>
      <c r="E38" s="190"/>
      <c r="F38" s="190"/>
      <c r="G38" s="190"/>
      <c r="H38" s="190"/>
      <c r="I38" s="190"/>
      <c r="J38" s="190"/>
      <c r="K38" s="190"/>
      <c r="L38" s="190"/>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1" customWidth="1"/>
    <col min="2" max="2" width="20.875" style="241" customWidth="1"/>
    <col min="3" max="3" width="11.875" style="241" customWidth="1"/>
    <col min="4" max="4" width="9.875" style="241" customWidth="1"/>
    <col min="5" max="5" width="9.375" style="241" customWidth="1"/>
    <col min="6" max="6" width="9.625" style="241" customWidth="1"/>
    <col min="7" max="7" width="10.125" style="241" customWidth="1"/>
    <col min="8" max="9" width="10.625" style="241" customWidth="1"/>
    <col min="10" max="10" width="12.50390625" style="241" customWidth="1"/>
    <col min="11" max="11" width="8.875" style="241" customWidth="1"/>
    <col min="12" max="12" width="10.625" style="313" customWidth="1"/>
    <col min="13" max="13" width="7.375" style="241" customWidth="1"/>
    <col min="14"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24" customHeight="1">
      <c r="A1" s="1352" t="s">
        <v>296</v>
      </c>
      <c r="B1" s="1352"/>
      <c r="C1" s="1352"/>
      <c r="D1" s="1332" t="s">
        <v>467</v>
      </c>
      <c r="E1" s="1332"/>
      <c r="F1" s="1332"/>
      <c r="G1" s="1332"/>
      <c r="H1" s="1332"/>
      <c r="I1" s="178"/>
      <c r="J1" s="179" t="s">
        <v>461</v>
      </c>
      <c r="K1" s="288"/>
      <c r="L1" s="288"/>
    </row>
    <row r="2" spans="1:12" ht="15.75" customHeight="1">
      <c r="A2" s="1356" t="s">
        <v>402</v>
      </c>
      <c r="B2" s="1356"/>
      <c r="C2" s="1356"/>
      <c r="D2" s="1332"/>
      <c r="E2" s="1332"/>
      <c r="F2" s="1332"/>
      <c r="G2" s="1332"/>
      <c r="H2" s="1332"/>
      <c r="I2" s="178"/>
      <c r="J2" s="289" t="s">
        <v>403</v>
      </c>
      <c r="K2" s="289"/>
      <c r="L2" s="289"/>
    </row>
    <row r="3" spans="1:12" ht="18.75" customHeight="1">
      <c r="A3" s="1274" t="s">
        <v>354</v>
      </c>
      <c r="B3" s="1274"/>
      <c r="C3" s="1274"/>
      <c r="D3" s="175"/>
      <c r="E3" s="175"/>
      <c r="F3" s="175"/>
      <c r="G3" s="175"/>
      <c r="H3" s="175"/>
      <c r="I3" s="178"/>
      <c r="J3" s="182" t="s">
        <v>460</v>
      </c>
      <c r="K3" s="182"/>
      <c r="L3" s="182"/>
    </row>
    <row r="4" spans="1:12" ht="15.75" customHeight="1">
      <c r="A4" s="1353" t="s">
        <v>430</v>
      </c>
      <c r="B4" s="1353"/>
      <c r="C4" s="1353"/>
      <c r="D4" s="1351"/>
      <c r="E4" s="1351"/>
      <c r="F4" s="1351"/>
      <c r="G4" s="1351"/>
      <c r="H4" s="1351"/>
      <c r="I4" s="178"/>
      <c r="J4" s="290" t="s">
        <v>395</v>
      </c>
      <c r="K4" s="290"/>
      <c r="L4" s="290"/>
    </row>
    <row r="5" spans="1:12" ht="15.75">
      <c r="A5" s="1357"/>
      <c r="B5" s="1357"/>
      <c r="C5" s="174"/>
      <c r="D5" s="178"/>
      <c r="E5" s="178"/>
      <c r="F5" s="178"/>
      <c r="G5" s="178"/>
      <c r="H5" s="291"/>
      <c r="I5" s="1349" t="s">
        <v>431</v>
      </c>
      <c r="J5" s="1349"/>
      <c r="K5" s="1349"/>
      <c r="L5" s="1349"/>
    </row>
    <row r="6" spans="1:12" ht="18.75" customHeight="1">
      <c r="A6" s="1266" t="s">
        <v>72</v>
      </c>
      <c r="B6" s="1267"/>
      <c r="C6" s="1345" t="s">
        <v>297</v>
      </c>
      <c r="D6" s="1262" t="s">
        <v>298</v>
      </c>
      <c r="E6" s="1350"/>
      <c r="F6" s="1263"/>
      <c r="G6" s="1262" t="s">
        <v>299</v>
      </c>
      <c r="H6" s="1350"/>
      <c r="I6" s="1350"/>
      <c r="J6" s="1350"/>
      <c r="K6" s="1350"/>
      <c r="L6" s="1263"/>
    </row>
    <row r="7" spans="1:12" ht="15.75" customHeight="1">
      <c r="A7" s="1268"/>
      <c r="B7" s="1269"/>
      <c r="C7" s="1346"/>
      <c r="D7" s="1262" t="s">
        <v>7</v>
      </c>
      <c r="E7" s="1350"/>
      <c r="F7" s="1263"/>
      <c r="G7" s="1345" t="s">
        <v>37</v>
      </c>
      <c r="H7" s="1262" t="s">
        <v>7</v>
      </c>
      <c r="I7" s="1350"/>
      <c r="J7" s="1350"/>
      <c r="K7" s="1350"/>
      <c r="L7" s="1263"/>
    </row>
    <row r="8" spans="1:12" ht="14.25" customHeight="1">
      <c r="A8" s="1268"/>
      <c r="B8" s="1269"/>
      <c r="C8" s="1346"/>
      <c r="D8" s="1345" t="s">
        <v>300</v>
      </c>
      <c r="E8" s="1345" t="s">
        <v>301</v>
      </c>
      <c r="F8" s="1345" t="s">
        <v>302</v>
      </c>
      <c r="G8" s="1346"/>
      <c r="H8" s="1345" t="s">
        <v>303</v>
      </c>
      <c r="I8" s="1345" t="s">
        <v>304</v>
      </c>
      <c r="J8" s="1345" t="s">
        <v>305</v>
      </c>
      <c r="K8" s="1345" t="s">
        <v>306</v>
      </c>
      <c r="L8" s="1345" t="s">
        <v>307</v>
      </c>
    </row>
    <row r="9" spans="1:12" ht="77.25" customHeight="1">
      <c r="A9" s="1270"/>
      <c r="B9" s="1271"/>
      <c r="C9" s="1347"/>
      <c r="D9" s="1347"/>
      <c r="E9" s="1347"/>
      <c r="F9" s="1347"/>
      <c r="G9" s="1347"/>
      <c r="H9" s="1347"/>
      <c r="I9" s="1347"/>
      <c r="J9" s="1347"/>
      <c r="K9" s="1347"/>
      <c r="L9" s="1347"/>
    </row>
    <row r="10" spans="1:12" s="279" customFormat="1" ht="16.5" customHeight="1">
      <c r="A10" s="1358" t="s">
        <v>6</v>
      </c>
      <c r="B10" s="1359"/>
      <c r="C10" s="228">
        <v>1</v>
      </c>
      <c r="D10" s="228">
        <v>2</v>
      </c>
      <c r="E10" s="228">
        <v>3</v>
      </c>
      <c r="F10" s="228">
        <v>4</v>
      </c>
      <c r="G10" s="228">
        <v>5</v>
      </c>
      <c r="H10" s="228">
        <v>6</v>
      </c>
      <c r="I10" s="228">
        <v>7</v>
      </c>
      <c r="J10" s="228">
        <v>8</v>
      </c>
      <c r="K10" s="229" t="s">
        <v>78</v>
      </c>
      <c r="L10" s="229" t="s">
        <v>101</v>
      </c>
    </row>
    <row r="11" spans="1:12" s="279" customFormat="1" ht="16.5" customHeight="1">
      <c r="A11" s="1362" t="s">
        <v>399</v>
      </c>
      <c r="B11" s="1363"/>
      <c r="C11" s="231">
        <f aca="true" t="shared" si="0" ref="C11:L11">C13-C12</f>
        <v>-8</v>
      </c>
      <c r="D11" s="231">
        <f t="shared" si="0"/>
        <v>0</v>
      </c>
      <c r="E11" s="231">
        <f t="shared" si="0"/>
        <v>-1</v>
      </c>
      <c r="F11" s="231">
        <f t="shared" si="0"/>
        <v>-7</v>
      </c>
      <c r="G11" s="231">
        <f t="shared" si="0"/>
        <v>-6</v>
      </c>
      <c r="H11" s="231">
        <f t="shared" si="0"/>
        <v>0</v>
      </c>
      <c r="I11" s="231">
        <f t="shared" si="0"/>
        <v>0</v>
      </c>
      <c r="J11" s="231">
        <f t="shared" si="0"/>
        <v>0</v>
      </c>
      <c r="K11" s="231">
        <f t="shared" si="0"/>
        <v>-6</v>
      </c>
      <c r="L11" s="231">
        <f t="shared" si="0"/>
        <v>0</v>
      </c>
    </row>
    <row r="12" spans="1:12" s="279" customFormat="1" ht="16.5" customHeight="1">
      <c r="A12" s="1360" t="s">
        <v>400</v>
      </c>
      <c r="B12" s="1361"/>
      <c r="C12" s="232">
        <v>12</v>
      </c>
      <c r="D12" s="232">
        <v>0</v>
      </c>
      <c r="E12" s="232">
        <v>1</v>
      </c>
      <c r="F12" s="232">
        <v>11</v>
      </c>
      <c r="G12" s="232">
        <v>10</v>
      </c>
      <c r="H12" s="232">
        <v>0</v>
      </c>
      <c r="I12" s="232">
        <v>0</v>
      </c>
      <c r="J12" s="232">
        <v>0</v>
      </c>
      <c r="K12" s="232">
        <v>6</v>
      </c>
      <c r="L12" s="232">
        <v>4</v>
      </c>
    </row>
    <row r="13" spans="1:32" s="279" customFormat="1" ht="16.5" customHeight="1">
      <c r="A13" s="1354" t="s">
        <v>37</v>
      </c>
      <c r="B13" s="1355"/>
      <c r="C13" s="234">
        <f>C14+C15</f>
        <v>4</v>
      </c>
      <c r="D13" s="234">
        <f>D14+D15</f>
        <v>0</v>
      </c>
      <c r="E13" s="234">
        <f>E14+E15</f>
        <v>0</v>
      </c>
      <c r="F13" s="234">
        <f>F14+F15</f>
        <v>4</v>
      </c>
      <c r="G13" s="234">
        <f aca="true" t="shared" si="1" ref="G13:G26">H13+I13+J13+K13+L13</f>
        <v>4</v>
      </c>
      <c r="H13" s="234">
        <f>H14+H15</f>
        <v>0</v>
      </c>
      <c r="I13" s="234">
        <f>I14+I15</f>
        <v>0</v>
      </c>
      <c r="J13" s="234">
        <f>J14+J15</f>
        <v>0</v>
      </c>
      <c r="K13" s="234">
        <f>K14+K15</f>
        <v>0</v>
      </c>
      <c r="L13" s="234">
        <f>L14+L15</f>
        <v>4</v>
      </c>
      <c r="AF13" s="279" t="s">
        <v>368</v>
      </c>
    </row>
    <row r="14" spans="1:37" s="279" customFormat="1" ht="16.5" customHeight="1">
      <c r="A14" s="282" t="s">
        <v>0</v>
      </c>
      <c r="B14" s="206" t="s">
        <v>226</v>
      </c>
      <c r="C14" s="234">
        <f>D14+E14+F14</f>
        <v>0</v>
      </c>
      <c r="D14" s="280">
        <f>D15+D16</f>
        <v>0</v>
      </c>
      <c r="E14" s="239">
        <v>0</v>
      </c>
      <c r="F14" s="239">
        <v>0</v>
      </c>
      <c r="G14" s="234">
        <f t="shared" si="1"/>
        <v>0</v>
      </c>
      <c r="H14" s="292">
        <v>0</v>
      </c>
      <c r="I14" s="292">
        <v>0</v>
      </c>
      <c r="J14" s="281">
        <v>0</v>
      </c>
      <c r="K14" s="281">
        <v>0</v>
      </c>
      <c r="L14" s="281">
        <v>0</v>
      </c>
      <c r="AK14" s="207"/>
    </row>
    <row r="15" spans="1:13" s="279" customFormat="1" ht="16.5" customHeight="1">
      <c r="A15" s="208" t="s">
        <v>1</v>
      </c>
      <c r="B15" s="206" t="s">
        <v>19</v>
      </c>
      <c r="C15" s="234">
        <f>C16+C17+C18+C19+C20+C21+C22+C23+C24+C25+C26</f>
        <v>4</v>
      </c>
      <c r="D15" s="234">
        <f>D16+D17+D18+D19+D20+D21+D22+D23+D24+D25+D26</f>
        <v>0</v>
      </c>
      <c r="E15" s="234">
        <f>E16+E17+E18+E19+E20+E21+E22+E23+E24+E25+E26</f>
        <v>0</v>
      </c>
      <c r="F15" s="234">
        <f>F16+F17+F18+F19+F20+F21+F22+F23+F24+F25+F26</f>
        <v>4</v>
      </c>
      <c r="G15" s="234">
        <f t="shared" si="1"/>
        <v>4</v>
      </c>
      <c r="H15" s="234">
        <f>H16+H17+H18+H19+H20+H21+H22+H23+H24+H25+H26</f>
        <v>0</v>
      </c>
      <c r="I15" s="234">
        <f>I16+I17+I18+I19+I20+I21+I22+I23+I24+I25+I26</f>
        <v>0</v>
      </c>
      <c r="J15" s="234">
        <f>J16+J17+J18+J19+J20+J21+J22+J23+J24+J25+J26</f>
        <v>0</v>
      </c>
      <c r="K15" s="234">
        <f>K16+K17+K18+K19+K20+K21+K22+K23+K24+K25+K26</f>
        <v>0</v>
      </c>
      <c r="L15" s="234">
        <f>L16+L17+L18+L19+L20+L21+L22+L23+L24+L25+L26</f>
        <v>4</v>
      </c>
      <c r="M15" s="293"/>
    </row>
    <row r="16" spans="1:38" s="279" customFormat="1" ht="15.75" customHeight="1">
      <c r="A16" s="208">
        <v>1</v>
      </c>
      <c r="B16" s="76" t="s">
        <v>369</v>
      </c>
      <c r="C16" s="234">
        <f aca="true" t="shared" si="2" ref="C16:C26">D16+E16+F16</f>
        <v>0</v>
      </c>
      <c r="D16" s="236">
        <v>0</v>
      </c>
      <c r="E16" s="236">
        <v>0</v>
      </c>
      <c r="F16" s="236">
        <v>0</v>
      </c>
      <c r="G16" s="234">
        <f t="shared" si="1"/>
        <v>0</v>
      </c>
      <c r="H16" s="236">
        <v>0</v>
      </c>
      <c r="I16" s="236">
        <v>0</v>
      </c>
      <c r="J16" s="294">
        <v>0</v>
      </c>
      <c r="K16" s="294">
        <v>0</v>
      </c>
      <c r="L16" s="294">
        <v>0</v>
      </c>
      <c r="M16" s="293"/>
      <c r="AL16" s="207"/>
    </row>
    <row r="17" spans="1:32" s="279" customFormat="1" ht="15.75" customHeight="1">
      <c r="A17" s="208">
        <v>2</v>
      </c>
      <c r="B17" s="76" t="s">
        <v>370</v>
      </c>
      <c r="C17" s="234">
        <f t="shared" si="2"/>
        <v>1</v>
      </c>
      <c r="D17" s="239">
        <v>0</v>
      </c>
      <c r="E17" s="239">
        <v>0</v>
      </c>
      <c r="F17" s="239">
        <v>1</v>
      </c>
      <c r="G17" s="234">
        <f t="shared" si="1"/>
        <v>1</v>
      </c>
      <c r="H17" s="239">
        <v>0</v>
      </c>
      <c r="I17" s="239">
        <v>0</v>
      </c>
      <c r="J17" s="281">
        <v>0</v>
      </c>
      <c r="K17" s="281">
        <v>0</v>
      </c>
      <c r="L17" s="281">
        <v>1</v>
      </c>
      <c r="M17" s="293"/>
      <c r="AF17" s="207" t="s">
        <v>371</v>
      </c>
    </row>
    <row r="18" spans="1:14" s="279" customFormat="1" ht="15.75" customHeight="1">
      <c r="A18" s="208">
        <v>3</v>
      </c>
      <c r="B18" s="76" t="s">
        <v>372</v>
      </c>
      <c r="C18" s="234">
        <f t="shared" si="2"/>
        <v>0</v>
      </c>
      <c r="D18" s="283">
        <v>0</v>
      </c>
      <c r="E18" s="283">
        <v>0</v>
      </c>
      <c r="F18" s="283">
        <v>0</v>
      </c>
      <c r="G18" s="234">
        <f t="shared" si="1"/>
        <v>0</v>
      </c>
      <c r="H18" s="283">
        <v>0</v>
      </c>
      <c r="I18" s="283">
        <v>0</v>
      </c>
      <c r="J18" s="284">
        <v>0</v>
      </c>
      <c r="K18" s="284">
        <v>0</v>
      </c>
      <c r="L18" s="284">
        <v>0</v>
      </c>
      <c r="M18" s="293"/>
      <c r="N18" s="186"/>
    </row>
    <row r="19" spans="1:13" s="279" customFormat="1" ht="15.75" customHeight="1">
      <c r="A19" s="208">
        <v>4</v>
      </c>
      <c r="B19" s="76" t="s">
        <v>373</v>
      </c>
      <c r="C19" s="234">
        <f t="shared" si="2"/>
        <v>0</v>
      </c>
      <c r="D19" s="283">
        <v>0</v>
      </c>
      <c r="E19" s="283">
        <v>0</v>
      </c>
      <c r="F19" s="283">
        <v>0</v>
      </c>
      <c r="G19" s="234">
        <f t="shared" si="1"/>
        <v>0</v>
      </c>
      <c r="H19" s="283">
        <v>0</v>
      </c>
      <c r="I19" s="283">
        <v>0</v>
      </c>
      <c r="J19" s="284">
        <v>0</v>
      </c>
      <c r="K19" s="284">
        <v>0</v>
      </c>
      <c r="L19" s="284">
        <v>0</v>
      </c>
      <c r="M19" s="293"/>
    </row>
    <row r="20" spans="1:13" s="279" customFormat="1" ht="15.75" customHeight="1">
      <c r="A20" s="208">
        <v>5</v>
      </c>
      <c r="B20" s="76" t="s">
        <v>374</v>
      </c>
      <c r="C20" s="234">
        <f t="shared" si="2"/>
        <v>1</v>
      </c>
      <c r="D20" s="239">
        <v>0</v>
      </c>
      <c r="E20" s="239">
        <v>0</v>
      </c>
      <c r="F20" s="239">
        <v>1</v>
      </c>
      <c r="G20" s="234">
        <f t="shared" si="1"/>
        <v>1</v>
      </c>
      <c r="H20" s="239">
        <v>0</v>
      </c>
      <c r="I20" s="239">
        <v>0</v>
      </c>
      <c r="J20" s="281">
        <v>0</v>
      </c>
      <c r="K20" s="281">
        <v>0</v>
      </c>
      <c r="L20" s="295">
        <v>1</v>
      </c>
      <c r="M20" s="293"/>
    </row>
    <row r="21" spans="1:39" s="279" customFormat="1" ht="15.75" customHeight="1">
      <c r="A21" s="208">
        <v>6</v>
      </c>
      <c r="B21" s="76" t="s">
        <v>375</v>
      </c>
      <c r="C21" s="234">
        <f t="shared" si="2"/>
        <v>0</v>
      </c>
      <c r="D21" s="239">
        <v>0</v>
      </c>
      <c r="E21" s="239">
        <v>0</v>
      </c>
      <c r="F21" s="239">
        <v>0</v>
      </c>
      <c r="G21" s="234">
        <f t="shared" si="1"/>
        <v>0</v>
      </c>
      <c r="H21" s="239">
        <v>0</v>
      </c>
      <c r="I21" s="239">
        <v>0</v>
      </c>
      <c r="J21" s="281">
        <v>0</v>
      </c>
      <c r="K21" s="281">
        <v>0</v>
      </c>
      <c r="L21" s="281">
        <v>0</v>
      </c>
      <c r="M21" s="293"/>
      <c r="AJ21" s="279" t="s">
        <v>376</v>
      </c>
      <c r="AK21" s="279" t="s">
        <v>377</v>
      </c>
      <c r="AL21" s="279" t="s">
        <v>378</v>
      </c>
      <c r="AM21" s="207" t="s">
        <v>379</v>
      </c>
    </row>
    <row r="22" spans="1:39" s="279" customFormat="1" ht="15.75" customHeight="1">
      <c r="A22" s="208">
        <v>7</v>
      </c>
      <c r="B22" s="76" t="s">
        <v>380</v>
      </c>
      <c r="C22" s="234">
        <f t="shared" si="2"/>
        <v>0</v>
      </c>
      <c r="D22" s="239">
        <v>0</v>
      </c>
      <c r="E22" s="239">
        <v>0</v>
      </c>
      <c r="F22" s="239">
        <v>0</v>
      </c>
      <c r="G22" s="234">
        <f t="shared" si="1"/>
        <v>0</v>
      </c>
      <c r="H22" s="239">
        <v>0</v>
      </c>
      <c r="I22" s="239">
        <v>0</v>
      </c>
      <c r="J22" s="281">
        <v>0</v>
      </c>
      <c r="K22" s="281">
        <v>0</v>
      </c>
      <c r="L22" s="281">
        <v>0</v>
      </c>
      <c r="M22" s="293"/>
      <c r="N22" s="186"/>
      <c r="AM22" s="207" t="s">
        <v>381</v>
      </c>
    </row>
    <row r="23" spans="1:13" s="279" customFormat="1" ht="15.75" customHeight="1">
      <c r="A23" s="208">
        <v>8</v>
      </c>
      <c r="B23" s="76" t="s">
        <v>382</v>
      </c>
      <c r="C23" s="234">
        <f t="shared" si="2"/>
        <v>1</v>
      </c>
      <c r="D23" s="239">
        <v>0</v>
      </c>
      <c r="E23" s="239">
        <v>0</v>
      </c>
      <c r="F23" s="239">
        <v>1</v>
      </c>
      <c r="G23" s="234">
        <f t="shared" si="1"/>
        <v>1</v>
      </c>
      <c r="H23" s="239">
        <v>0</v>
      </c>
      <c r="I23" s="239">
        <v>0</v>
      </c>
      <c r="J23" s="281">
        <v>0</v>
      </c>
      <c r="K23" s="281">
        <v>0</v>
      </c>
      <c r="L23" s="284">
        <v>1</v>
      </c>
      <c r="M23" s="293"/>
    </row>
    <row r="24" spans="1:36" s="279" customFormat="1" ht="15.75" customHeight="1">
      <c r="A24" s="208">
        <v>9</v>
      </c>
      <c r="B24" s="76" t="s">
        <v>383</v>
      </c>
      <c r="C24" s="234">
        <f t="shared" si="2"/>
        <v>0</v>
      </c>
      <c r="D24" s="239">
        <v>0</v>
      </c>
      <c r="E24" s="239">
        <v>0</v>
      </c>
      <c r="F24" s="239">
        <v>0</v>
      </c>
      <c r="G24" s="234">
        <f t="shared" si="1"/>
        <v>0</v>
      </c>
      <c r="H24" s="239">
        <v>0</v>
      </c>
      <c r="I24" s="239">
        <v>0</v>
      </c>
      <c r="J24" s="281">
        <v>0</v>
      </c>
      <c r="K24" s="281">
        <v>0</v>
      </c>
      <c r="L24" s="281">
        <v>0</v>
      </c>
      <c r="M24" s="293"/>
      <c r="AJ24" s="279" t="s">
        <v>376</v>
      </c>
    </row>
    <row r="25" spans="1:36" s="279" customFormat="1" ht="15.75" customHeight="1">
      <c r="A25" s="208">
        <v>10</v>
      </c>
      <c r="B25" s="76" t="s">
        <v>384</v>
      </c>
      <c r="C25" s="234">
        <f t="shared" si="2"/>
        <v>1</v>
      </c>
      <c r="D25" s="239">
        <v>0</v>
      </c>
      <c r="E25" s="239">
        <v>0</v>
      </c>
      <c r="F25" s="239">
        <v>1</v>
      </c>
      <c r="G25" s="234">
        <f t="shared" si="1"/>
        <v>1</v>
      </c>
      <c r="H25" s="239">
        <v>0</v>
      </c>
      <c r="I25" s="239">
        <v>0</v>
      </c>
      <c r="J25" s="281">
        <v>0</v>
      </c>
      <c r="K25" s="281">
        <v>0</v>
      </c>
      <c r="L25" s="281">
        <v>1</v>
      </c>
      <c r="M25" s="293"/>
      <c r="AJ25" s="207" t="s">
        <v>385</v>
      </c>
    </row>
    <row r="26" spans="1:44" s="279" customFormat="1" ht="15.75" customHeight="1">
      <c r="A26" s="208">
        <v>11</v>
      </c>
      <c r="B26" s="76" t="s">
        <v>386</v>
      </c>
      <c r="C26" s="234">
        <f t="shared" si="2"/>
        <v>0</v>
      </c>
      <c r="D26" s="239">
        <v>0</v>
      </c>
      <c r="E26" s="239">
        <v>0</v>
      </c>
      <c r="F26" s="239">
        <v>0</v>
      </c>
      <c r="G26" s="234">
        <f t="shared" si="1"/>
        <v>0</v>
      </c>
      <c r="H26" s="239">
        <v>0</v>
      </c>
      <c r="I26" s="239">
        <v>0</v>
      </c>
      <c r="J26" s="281">
        <v>0</v>
      </c>
      <c r="K26" s="281">
        <v>0</v>
      </c>
      <c r="L26" s="281">
        <v>0</v>
      </c>
      <c r="AR26" s="207"/>
    </row>
    <row r="27" spans="1:12" s="279" customFormat="1" ht="8.25" customHeight="1">
      <c r="A27" s="296"/>
      <c r="B27" s="297"/>
      <c r="C27" s="298"/>
      <c r="D27" s="298"/>
      <c r="E27" s="298"/>
      <c r="F27" s="298"/>
      <c r="G27" s="298"/>
      <c r="H27" s="299"/>
      <c r="I27" s="299"/>
      <c r="J27" s="300"/>
      <c r="K27" s="300"/>
      <c r="L27" s="301"/>
    </row>
    <row r="28" spans="1:35" ht="15.75" customHeight="1">
      <c r="A28" s="1248" t="s">
        <v>387</v>
      </c>
      <c r="B28" s="1248"/>
      <c r="C28" s="1248"/>
      <c r="D28" s="1248"/>
      <c r="E28" s="1248"/>
      <c r="F28" s="190"/>
      <c r="G28" s="189"/>
      <c r="H28" s="302" t="s">
        <v>432</v>
      </c>
      <c r="I28" s="303"/>
      <c r="J28" s="303"/>
      <c r="K28" s="303"/>
      <c r="L28" s="303"/>
      <c r="AG28" s="241" t="s">
        <v>388</v>
      </c>
      <c r="AI28" s="198">
        <f>82/88</f>
        <v>0.9318181818181818</v>
      </c>
    </row>
    <row r="29" spans="1:12" ht="15" customHeight="1">
      <c r="A29" s="1261" t="s">
        <v>4</v>
      </c>
      <c r="B29" s="1261"/>
      <c r="C29" s="1261"/>
      <c r="D29" s="1261"/>
      <c r="E29" s="1261"/>
      <c r="F29" s="190"/>
      <c r="G29" s="191"/>
      <c r="H29" s="1264" t="s">
        <v>249</v>
      </c>
      <c r="I29" s="1264"/>
      <c r="J29" s="1264"/>
      <c r="K29" s="1264"/>
      <c r="L29" s="1264"/>
    </row>
    <row r="30" spans="1:14" s="178" customFormat="1" ht="18.75">
      <c r="A30" s="1258"/>
      <c r="B30" s="1258"/>
      <c r="C30" s="1258"/>
      <c r="D30" s="1258"/>
      <c r="E30" s="1258"/>
      <c r="F30" s="304"/>
      <c r="G30" s="190"/>
      <c r="H30" s="1259"/>
      <c r="I30" s="1259"/>
      <c r="J30" s="1259"/>
      <c r="K30" s="1259"/>
      <c r="L30" s="1259"/>
      <c r="M30" s="305"/>
      <c r="N30" s="305"/>
    </row>
    <row r="31" spans="1:12" ht="18">
      <c r="A31" s="190"/>
      <c r="B31" s="190"/>
      <c r="C31" s="190"/>
      <c r="D31" s="190"/>
      <c r="E31" s="190"/>
      <c r="F31" s="190"/>
      <c r="G31" s="190"/>
      <c r="H31" s="190"/>
      <c r="I31" s="190"/>
      <c r="J31" s="190"/>
      <c r="K31" s="190"/>
      <c r="L31" s="306"/>
    </row>
    <row r="32" spans="1:12" ht="18">
      <c r="A32" s="190"/>
      <c r="B32" s="1339" t="s">
        <v>391</v>
      </c>
      <c r="C32" s="1339"/>
      <c r="D32" s="1339"/>
      <c r="E32" s="1339"/>
      <c r="F32" s="190"/>
      <c r="G32" s="190"/>
      <c r="H32" s="190"/>
      <c r="I32" s="1339" t="s">
        <v>391</v>
      </c>
      <c r="J32" s="1339"/>
      <c r="K32" s="1339"/>
      <c r="L32" s="306"/>
    </row>
    <row r="33" spans="1:12" ht="10.5" customHeight="1">
      <c r="A33" s="190"/>
      <c r="B33" s="190"/>
      <c r="C33" s="307" t="s">
        <v>390</v>
      </c>
      <c r="D33" s="307"/>
      <c r="E33" s="307"/>
      <c r="F33" s="307"/>
      <c r="G33" s="307"/>
      <c r="H33" s="307"/>
      <c r="I33" s="307"/>
      <c r="J33" s="308" t="s">
        <v>390</v>
      </c>
      <c r="K33" s="307"/>
      <c r="L33" s="307"/>
    </row>
    <row r="34" spans="1:12" ht="18" hidden="1">
      <c r="A34" s="190"/>
      <c r="B34" s="190"/>
      <c r="C34" s="190"/>
      <c r="D34" s="190"/>
      <c r="E34" s="190"/>
      <c r="F34" s="190"/>
      <c r="G34" s="190"/>
      <c r="H34" s="190"/>
      <c r="I34" s="190"/>
      <c r="J34" s="190"/>
      <c r="K34" s="190"/>
      <c r="L34" s="306"/>
    </row>
    <row r="35" spans="1:12" ht="18">
      <c r="A35" s="190"/>
      <c r="B35" s="190"/>
      <c r="C35" s="190"/>
      <c r="D35" s="190"/>
      <c r="E35" s="190"/>
      <c r="F35" s="190"/>
      <c r="G35" s="190"/>
      <c r="H35" s="190"/>
      <c r="I35" s="190"/>
      <c r="J35" s="190"/>
      <c r="K35" s="190"/>
      <c r="L35" s="306"/>
    </row>
    <row r="36" spans="1:12" ht="12.75" customHeight="1">
      <c r="A36" s="190"/>
      <c r="B36" s="190"/>
      <c r="C36" s="190"/>
      <c r="D36" s="190"/>
      <c r="E36" s="190"/>
      <c r="F36" s="190"/>
      <c r="G36" s="190"/>
      <c r="H36" s="190"/>
      <c r="I36" s="309"/>
      <c r="J36" s="309"/>
      <c r="K36" s="309"/>
      <c r="L36" s="309"/>
    </row>
    <row r="37" spans="1:12" ht="12.75" customHeight="1" hidden="1">
      <c r="A37" s="190"/>
      <c r="B37" s="190"/>
      <c r="C37" s="190"/>
      <c r="D37" s="190"/>
      <c r="E37" s="190"/>
      <c r="F37" s="190"/>
      <c r="G37" s="190"/>
      <c r="H37" s="309"/>
      <c r="I37" s="309"/>
      <c r="J37" s="309"/>
      <c r="K37" s="309"/>
      <c r="L37" s="309"/>
    </row>
    <row r="38" spans="1:12" ht="12.75" customHeight="1" hidden="1">
      <c r="A38" s="190"/>
      <c r="B38" s="190"/>
      <c r="C38" s="190"/>
      <c r="D38" s="190"/>
      <c r="E38" s="190"/>
      <c r="F38" s="190"/>
      <c r="G38" s="190"/>
      <c r="H38" s="309"/>
      <c r="I38" s="309"/>
      <c r="J38" s="309"/>
      <c r="K38" s="309"/>
      <c r="L38" s="309"/>
    </row>
    <row r="39" spans="1:12" ht="12.75" customHeight="1" hidden="1">
      <c r="A39" s="310" t="s">
        <v>47</v>
      </c>
      <c r="B39" s="190"/>
      <c r="C39" s="190"/>
      <c r="D39" s="190"/>
      <c r="E39" s="190"/>
      <c r="F39" s="190"/>
      <c r="G39" s="190"/>
      <c r="H39" s="309"/>
      <c r="I39" s="309"/>
      <c r="J39" s="309"/>
      <c r="K39" s="309"/>
      <c r="L39" s="309"/>
    </row>
    <row r="40" spans="1:16" ht="18" customHeight="1" hidden="1">
      <c r="A40" s="311"/>
      <c r="B40" s="1348" t="s">
        <v>308</v>
      </c>
      <c r="C40" s="1348"/>
      <c r="D40" s="1348"/>
      <c r="E40" s="1348"/>
      <c r="F40" s="1348"/>
      <c r="G40" s="311"/>
      <c r="H40" s="309"/>
      <c r="I40" s="309"/>
      <c r="J40" s="309"/>
      <c r="K40" s="309"/>
      <c r="L40" s="309"/>
      <c r="M40" s="273"/>
      <c r="N40" s="273"/>
      <c r="O40" s="273"/>
      <c r="P40" s="273"/>
    </row>
    <row r="41" spans="1:12" ht="12.75" customHeight="1" hidden="1">
      <c r="A41" s="190"/>
      <c r="B41" s="287" t="s">
        <v>309</v>
      </c>
      <c r="C41" s="312"/>
      <c r="D41" s="312"/>
      <c r="E41" s="312"/>
      <c r="F41" s="312"/>
      <c r="G41" s="190"/>
      <c r="H41" s="309"/>
      <c r="I41" s="309"/>
      <c r="J41" s="309"/>
      <c r="K41" s="309"/>
      <c r="L41" s="309"/>
    </row>
    <row r="42" spans="1:12" ht="12.75" customHeight="1" hidden="1">
      <c r="A42" s="190"/>
      <c r="B42" s="244" t="s">
        <v>310</v>
      </c>
      <c r="C42" s="312"/>
      <c r="D42" s="312"/>
      <c r="E42" s="312"/>
      <c r="F42" s="312"/>
      <c r="G42" s="190"/>
      <c r="H42" s="309"/>
      <c r="I42" s="309"/>
      <c r="J42" s="309"/>
      <c r="K42" s="309"/>
      <c r="L42" s="309"/>
    </row>
    <row r="43" spans="1:12" ht="18.75">
      <c r="A43" s="1131" t="s">
        <v>433</v>
      </c>
      <c r="B43" s="1131"/>
      <c r="C43" s="1131"/>
      <c r="D43" s="1131"/>
      <c r="E43" s="1131"/>
      <c r="F43" s="190"/>
      <c r="G43" s="309"/>
      <c r="H43" s="1132" t="s">
        <v>348</v>
      </c>
      <c r="I43" s="1132"/>
      <c r="J43" s="1132"/>
      <c r="K43" s="1132"/>
      <c r="L43" s="1132"/>
    </row>
    <row r="44" spans="1:12" ht="12.75" customHeight="1">
      <c r="A44" s="190"/>
      <c r="B44" s="190"/>
      <c r="C44" s="190"/>
      <c r="D44" s="190"/>
      <c r="E44" s="190"/>
      <c r="F44" s="190"/>
      <c r="G44" s="190"/>
      <c r="H44" s="309"/>
      <c r="I44" s="309"/>
      <c r="J44" s="309"/>
      <c r="K44" s="309"/>
      <c r="L44" s="309"/>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8" customWidth="1"/>
    <col min="2" max="2" width="21.50390625" style="178" customWidth="1"/>
    <col min="3" max="3" width="6.125" style="178" customWidth="1"/>
    <col min="4" max="4" width="7.50390625" style="178" customWidth="1"/>
    <col min="5" max="5" width="4.75390625" style="178" customWidth="1"/>
    <col min="6" max="6" width="6.375" style="178" customWidth="1"/>
    <col min="7" max="7" width="4.50390625" style="178" customWidth="1"/>
    <col min="8" max="8" width="7.25390625" style="178" customWidth="1"/>
    <col min="9" max="9" width="4.375" style="178" customWidth="1"/>
    <col min="10" max="10" width="7.50390625" style="178" customWidth="1"/>
    <col min="11" max="11" width="4.25390625" style="178" customWidth="1"/>
    <col min="12" max="12" width="6.50390625" style="178" customWidth="1"/>
    <col min="13" max="13" width="5.375" style="178" customWidth="1"/>
    <col min="14" max="14" width="7.50390625" style="178" customWidth="1"/>
    <col min="15" max="15" width="4.375" style="178" customWidth="1"/>
    <col min="16" max="16" width="7.00390625" style="178" customWidth="1"/>
    <col min="17" max="17" width="5.75390625" style="178" customWidth="1"/>
    <col min="18" max="18" width="6.75390625" style="178" customWidth="1"/>
    <col min="19" max="19" width="4.00390625" style="178" customWidth="1"/>
    <col min="20" max="20" width="6.125" style="178" customWidth="1"/>
    <col min="21" max="28" width="8.00390625" style="178" customWidth="1"/>
    <col min="29" max="29" width="8.375" style="178" customWidth="1"/>
    <col min="30" max="30" width="8.00390625" style="178" customWidth="1"/>
    <col min="31" max="31" width="11.25390625" style="178" customWidth="1"/>
    <col min="32" max="32" width="13.50390625" style="178" customWidth="1"/>
    <col min="33" max="16384" width="8.00390625" style="178" customWidth="1"/>
  </cols>
  <sheetData>
    <row r="1" spans="1:20" s="185" customFormat="1" ht="18" customHeight="1">
      <c r="A1" s="1276" t="s">
        <v>311</v>
      </c>
      <c r="B1" s="1276"/>
      <c r="C1" s="1276"/>
      <c r="D1" s="1276"/>
      <c r="E1" s="314"/>
      <c r="F1" s="1272" t="s">
        <v>468</v>
      </c>
      <c r="G1" s="1272"/>
      <c r="H1" s="1272"/>
      <c r="I1" s="1272"/>
      <c r="J1" s="1272"/>
      <c r="K1" s="1272"/>
      <c r="L1" s="1272"/>
      <c r="M1" s="1272"/>
      <c r="N1" s="1272"/>
      <c r="O1" s="1272"/>
      <c r="P1" s="315" t="s">
        <v>392</v>
      </c>
      <c r="Q1" s="316"/>
      <c r="R1" s="316"/>
      <c r="S1" s="316"/>
      <c r="T1" s="316"/>
    </row>
    <row r="2" spans="1:20" s="185" customFormat="1" ht="20.25" customHeight="1">
      <c r="A2" s="1373" t="s">
        <v>402</v>
      </c>
      <c r="B2" s="1373"/>
      <c r="C2" s="1373"/>
      <c r="D2" s="1373"/>
      <c r="E2" s="314"/>
      <c r="F2" s="1272"/>
      <c r="G2" s="1272"/>
      <c r="H2" s="1272"/>
      <c r="I2" s="1272"/>
      <c r="J2" s="1272"/>
      <c r="K2" s="1272"/>
      <c r="L2" s="1272"/>
      <c r="M2" s="1272"/>
      <c r="N2" s="1272"/>
      <c r="O2" s="1272"/>
      <c r="P2" s="316" t="s">
        <v>434</v>
      </c>
      <c r="Q2" s="316"/>
      <c r="R2" s="316"/>
      <c r="S2" s="316"/>
      <c r="T2" s="316"/>
    </row>
    <row r="3" spans="1:20" s="185" customFormat="1" ht="15" customHeight="1">
      <c r="A3" s="1373" t="s">
        <v>354</v>
      </c>
      <c r="B3" s="1373"/>
      <c r="C3" s="1373"/>
      <c r="D3" s="1373"/>
      <c r="E3" s="314"/>
      <c r="F3" s="1272"/>
      <c r="G3" s="1272"/>
      <c r="H3" s="1272"/>
      <c r="I3" s="1272"/>
      <c r="J3" s="1272"/>
      <c r="K3" s="1272"/>
      <c r="L3" s="1272"/>
      <c r="M3" s="1272"/>
      <c r="N3" s="1272"/>
      <c r="O3" s="1272"/>
      <c r="P3" s="315" t="s">
        <v>460</v>
      </c>
      <c r="Q3" s="315"/>
      <c r="R3" s="315"/>
      <c r="S3" s="317"/>
      <c r="T3" s="317"/>
    </row>
    <row r="4" spans="1:20" s="185" customFormat="1" ht="15.75" customHeight="1">
      <c r="A4" s="1380" t="s">
        <v>435</v>
      </c>
      <c r="B4" s="1380"/>
      <c r="C4" s="1380"/>
      <c r="D4" s="1380"/>
      <c r="E4" s="315"/>
      <c r="F4" s="1272"/>
      <c r="G4" s="1272"/>
      <c r="H4" s="1272"/>
      <c r="I4" s="1272"/>
      <c r="J4" s="1272"/>
      <c r="K4" s="1272"/>
      <c r="L4" s="1272"/>
      <c r="M4" s="1272"/>
      <c r="N4" s="1272"/>
      <c r="O4" s="1272"/>
      <c r="P4" s="316" t="s">
        <v>404</v>
      </c>
      <c r="Q4" s="315"/>
      <c r="R4" s="315"/>
      <c r="S4" s="317"/>
      <c r="T4" s="317"/>
    </row>
    <row r="5" spans="1:18" s="185" customFormat="1" ht="24" customHeight="1">
      <c r="A5" s="318"/>
      <c r="B5" s="318"/>
      <c r="C5" s="318"/>
      <c r="F5" s="1374"/>
      <c r="G5" s="1374"/>
      <c r="H5" s="1374"/>
      <c r="I5" s="1374"/>
      <c r="J5" s="1374"/>
      <c r="K5" s="1374"/>
      <c r="L5" s="1374"/>
      <c r="M5" s="1374"/>
      <c r="N5" s="1374"/>
      <c r="O5" s="1374"/>
      <c r="P5" s="319" t="s">
        <v>436</v>
      </c>
      <c r="Q5" s="320"/>
      <c r="R5" s="320"/>
    </row>
    <row r="6" spans="1:20" s="321" customFormat="1" ht="21.75" customHeight="1">
      <c r="A6" s="1375" t="s">
        <v>72</v>
      </c>
      <c r="B6" s="1376"/>
      <c r="C6" s="1279" t="s">
        <v>38</v>
      </c>
      <c r="D6" s="1282"/>
      <c r="E6" s="1279" t="s">
        <v>7</v>
      </c>
      <c r="F6" s="1368"/>
      <c r="G6" s="1368"/>
      <c r="H6" s="1368"/>
      <c r="I6" s="1368"/>
      <c r="J6" s="1368"/>
      <c r="K6" s="1368"/>
      <c r="L6" s="1368"/>
      <c r="M6" s="1368"/>
      <c r="N6" s="1368"/>
      <c r="O6" s="1368"/>
      <c r="P6" s="1368"/>
      <c r="Q6" s="1368"/>
      <c r="R6" s="1368"/>
      <c r="S6" s="1368"/>
      <c r="T6" s="1282"/>
    </row>
    <row r="7" spans="1:21" s="321" customFormat="1" ht="22.5" customHeight="1">
      <c r="A7" s="1377"/>
      <c r="B7" s="1378"/>
      <c r="C7" s="1251" t="s">
        <v>437</v>
      </c>
      <c r="D7" s="1251" t="s">
        <v>438</v>
      </c>
      <c r="E7" s="1279" t="s">
        <v>312</v>
      </c>
      <c r="F7" s="1381"/>
      <c r="G7" s="1381"/>
      <c r="H7" s="1381"/>
      <c r="I7" s="1381"/>
      <c r="J7" s="1381"/>
      <c r="K7" s="1381"/>
      <c r="L7" s="1382"/>
      <c r="M7" s="1279" t="s">
        <v>439</v>
      </c>
      <c r="N7" s="1368"/>
      <c r="O7" s="1368"/>
      <c r="P7" s="1368"/>
      <c r="Q7" s="1368"/>
      <c r="R7" s="1368"/>
      <c r="S7" s="1368"/>
      <c r="T7" s="1282"/>
      <c r="U7" s="322"/>
    </row>
    <row r="8" spans="1:20" s="321" customFormat="1" ht="42.75" customHeight="1">
      <c r="A8" s="1377"/>
      <c r="B8" s="1378"/>
      <c r="C8" s="1252"/>
      <c r="D8" s="1252"/>
      <c r="E8" s="1250" t="s">
        <v>440</v>
      </c>
      <c r="F8" s="1250"/>
      <c r="G8" s="1279" t="s">
        <v>441</v>
      </c>
      <c r="H8" s="1368"/>
      <c r="I8" s="1368"/>
      <c r="J8" s="1368"/>
      <c r="K8" s="1368"/>
      <c r="L8" s="1282"/>
      <c r="M8" s="1250" t="s">
        <v>442</v>
      </c>
      <c r="N8" s="1250"/>
      <c r="O8" s="1279" t="s">
        <v>441</v>
      </c>
      <c r="P8" s="1368"/>
      <c r="Q8" s="1368"/>
      <c r="R8" s="1368"/>
      <c r="S8" s="1368"/>
      <c r="T8" s="1282"/>
    </row>
    <row r="9" spans="1:20" s="321" customFormat="1" ht="35.25" customHeight="1">
      <c r="A9" s="1377"/>
      <c r="B9" s="1378"/>
      <c r="C9" s="1252"/>
      <c r="D9" s="1252"/>
      <c r="E9" s="1251" t="s">
        <v>313</v>
      </c>
      <c r="F9" s="1251" t="s">
        <v>314</v>
      </c>
      <c r="G9" s="1366" t="s">
        <v>315</v>
      </c>
      <c r="H9" s="1367"/>
      <c r="I9" s="1366" t="s">
        <v>316</v>
      </c>
      <c r="J9" s="1367"/>
      <c r="K9" s="1366" t="s">
        <v>317</v>
      </c>
      <c r="L9" s="1367"/>
      <c r="M9" s="1251" t="s">
        <v>318</v>
      </c>
      <c r="N9" s="1251" t="s">
        <v>314</v>
      </c>
      <c r="O9" s="1366" t="s">
        <v>315</v>
      </c>
      <c r="P9" s="1367"/>
      <c r="Q9" s="1366" t="s">
        <v>319</v>
      </c>
      <c r="R9" s="1367"/>
      <c r="S9" s="1366" t="s">
        <v>320</v>
      </c>
      <c r="T9" s="1367"/>
    </row>
    <row r="10" spans="1:20" s="321" customFormat="1" ht="25.5" customHeight="1">
      <c r="A10" s="1366"/>
      <c r="B10" s="1367"/>
      <c r="C10" s="1253"/>
      <c r="D10" s="1253"/>
      <c r="E10" s="1253"/>
      <c r="F10" s="1253"/>
      <c r="G10" s="223" t="s">
        <v>318</v>
      </c>
      <c r="H10" s="223" t="s">
        <v>314</v>
      </c>
      <c r="I10" s="227" t="s">
        <v>318</v>
      </c>
      <c r="J10" s="223" t="s">
        <v>314</v>
      </c>
      <c r="K10" s="227" t="s">
        <v>318</v>
      </c>
      <c r="L10" s="223" t="s">
        <v>314</v>
      </c>
      <c r="M10" s="1253"/>
      <c r="N10" s="1253"/>
      <c r="O10" s="223" t="s">
        <v>318</v>
      </c>
      <c r="P10" s="223" t="s">
        <v>314</v>
      </c>
      <c r="Q10" s="227" t="s">
        <v>318</v>
      </c>
      <c r="R10" s="223" t="s">
        <v>314</v>
      </c>
      <c r="S10" s="227" t="s">
        <v>318</v>
      </c>
      <c r="T10" s="223" t="s">
        <v>314</v>
      </c>
    </row>
    <row r="11" spans="1:32" s="230" customFormat="1" ht="12.75">
      <c r="A11" s="1364" t="s">
        <v>6</v>
      </c>
      <c r="B11" s="1365"/>
      <c r="C11" s="323">
        <v>1</v>
      </c>
      <c r="D11" s="228">
        <v>2</v>
      </c>
      <c r="E11" s="323">
        <v>3</v>
      </c>
      <c r="F11" s="228">
        <v>4</v>
      </c>
      <c r="G11" s="323">
        <v>5</v>
      </c>
      <c r="H11" s="228">
        <v>6</v>
      </c>
      <c r="I11" s="323">
        <v>7</v>
      </c>
      <c r="J11" s="228">
        <v>8</v>
      </c>
      <c r="K11" s="323">
        <v>9</v>
      </c>
      <c r="L11" s="228">
        <v>10</v>
      </c>
      <c r="M11" s="323">
        <v>11</v>
      </c>
      <c r="N11" s="228">
        <v>12</v>
      </c>
      <c r="O11" s="323">
        <v>13</v>
      </c>
      <c r="P11" s="228">
        <v>14</v>
      </c>
      <c r="Q11" s="323">
        <v>15</v>
      </c>
      <c r="R11" s="228">
        <v>16</v>
      </c>
      <c r="S11" s="323">
        <v>17</v>
      </c>
      <c r="T11" s="228">
        <v>18</v>
      </c>
      <c r="AF11" s="230" t="s">
        <v>368</v>
      </c>
    </row>
    <row r="12" spans="1:20" s="230" customFormat="1" ht="20.25" customHeight="1">
      <c r="A12" s="1383" t="s">
        <v>424</v>
      </c>
      <c r="B12" s="1384"/>
      <c r="C12" s="231">
        <f aca="true" t="shared" si="0" ref="C12:T12">C14-C13</f>
        <v>-1</v>
      </c>
      <c r="D12" s="231">
        <f t="shared" si="0"/>
        <v>-1</v>
      </c>
      <c r="E12" s="231">
        <f t="shared" si="0"/>
        <v>0</v>
      </c>
      <c r="F12" s="231">
        <f t="shared" si="0"/>
        <v>0</v>
      </c>
      <c r="G12" s="231">
        <f t="shared" si="0"/>
        <v>0</v>
      </c>
      <c r="H12" s="231">
        <f t="shared" si="0"/>
        <v>0</v>
      </c>
      <c r="I12" s="231">
        <f t="shared" si="0"/>
        <v>0</v>
      </c>
      <c r="J12" s="231">
        <f t="shared" si="0"/>
        <v>0</v>
      </c>
      <c r="K12" s="231">
        <f t="shared" si="0"/>
        <v>0</v>
      </c>
      <c r="L12" s="231">
        <f t="shared" si="0"/>
        <v>0</v>
      </c>
      <c r="M12" s="231">
        <f t="shared" si="0"/>
        <v>-1</v>
      </c>
      <c r="N12" s="231">
        <f t="shared" si="0"/>
        <v>-1</v>
      </c>
      <c r="O12" s="231">
        <f t="shared" si="0"/>
        <v>-1</v>
      </c>
      <c r="P12" s="231">
        <f t="shared" si="0"/>
        <v>-1</v>
      </c>
      <c r="Q12" s="231">
        <f t="shared" si="0"/>
        <v>0</v>
      </c>
      <c r="R12" s="231">
        <f t="shared" si="0"/>
        <v>0</v>
      </c>
      <c r="S12" s="231">
        <f t="shared" si="0"/>
        <v>0</v>
      </c>
      <c r="T12" s="231">
        <f t="shared" si="0"/>
        <v>0</v>
      </c>
    </row>
    <row r="13" spans="1:20" s="230" customFormat="1" ht="23.25" customHeight="1">
      <c r="A13" s="1371" t="s">
        <v>400</v>
      </c>
      <c r="B13" s="1372"/>
      <c r="C13" s="232">
        <v>1</v>
      </c>
      <c r="D13" s="232">
        <v>1</v>
      </c>
      <c r="E13" s="232">
        <v>0</v>
      </c>
      <c r="F13" s="232">
        <v>0</v>
      </c>
      <c r="G13" s="232">
        <v>0</v>
      </c>
      <c r="H13" s="232">
        <v>0</v>
      </c>
      <c r="I13" s="232">
        <v>0</v>
      </c>
      <c r="J13" s="232">
        <v>0</v>
      </c>
      <c r="K13" s="232">
        <v>0</v>
      </c>
      <c r="L13" s="232">
        <v>0</v>
      </c>
      <c r="M13" s="232">
        <v>1</v>
      </c>
      <c r="N13" s="232">
        <v>1</v>
      </c>
      <c r="O13" s="232">
        <v>1</v>
      </c>
      <c r="P13" s="232">
        <v>1</v>
      </c>
      <c r="Q13" s="232">
        <v>0</v>
      </c>
      <c r="R13" s="232">
        <v>0</v>
      </c>
      <c r="S13" s="232">
        <v>0</v>
      </c>
      <c r="T13" s="232">
        <v>0</v>
      </c>
    </row>
    <row r="14" spans="1:37" s="186" customFormat="1" ht="15.75" customHeight="1">
      <c r="A14" s="1369" t="s">
        <v>37</v>
      </c>
      <c r="B14" s="1370"/>
      <c r="C14" s="324">
        <f>C15+C16</f>
        <v>0</v>
      </c>
      <c r="D14" s="324">
        <f>D15+D16</f>
        <v>0</v>
      </c>
      <c r="E14" s="324">
        <f>E20+E31+E36+E42+E53+E59+E62+E66+E70+E74+E82+E89</f>
        <v>0</v>
      </c>
      <c r="F14" s="324">
        <f aca="true" t="shared" si="1" ref="F14:T14">F15+F16</f>
        <v>0</v>
      </c>
      <c r="G14" s="324">
        <f t="shared" si="1"/>
        <v>0</v>
      </c>
      <c r="H14" s="324">
        <f t="shared" si="1"/>
        <v>0</v>
      </c>
      <c r="I14" s="324">
        <f t="shared" si="1"/>
        <v>0</v>
      </c>
      <c r="J14" s="324">
        <f t="shared" si="1"/>
        <v>0</v>
      </c>
      <c r="K14" s="324">
        <f t="shared" si="1"/>
        <v>0</v>
      </c>
      <c r="L14" s="324">
        <f t="shared" si="1"/>
        <v>0</v>
      </c>
      <c r="M14" s="324">
        <f t="shared" si="1"/>
        <v>0</v>
      </c>
      <c r="N14" s="324">
        <f t="shared" si="1"/>
        <v>0</v>
      </c>
      <c r="O14" s="324">
        <f t="shared" si="1"/>
        <v>0</v>
      </c>
      <c r="P14" s="324">
        <f t="shared" si="1"/>
        <v>0</v>
      </c>
      <c r="Q14" s="324">
        <f t="shared" si="1"/>
        <v>0</v>
      </c>
      <c r="R14" s="324">
        <f t="shared" si="1"/>
        <v>0</v>
      </c>
      <c r="S14" s="324">
        <f t="shared" si="1"/>
        <v>0</v>
      </c>
      <c r="T14" s="325">
        <f t="shared" si="1"/>
        <v>0</v>
      </c>
      <c r="AK14" s="207"/>
    </row>
    <row r="15" spans="1:20" s="186" customFormat="1" ht="15.75" customHeight="1">
      <c r="A15" s="205" t="s">
        <v>0</v>
      </c>
      <c r="B15" s="206" t="s">
        <v>226</v>
      </c>
      <c r="C15" s="324">
        <f>E15+M15</f>
        <v>0</v>
      </c>
      <c r="D15" s="234">
        <f>F15+N15</f>
        <v>0</v>
      </c>
      <c r="E15" s="239">
        <v>0</v>
      </c>
      <c r="F15" s="239">
        <v>0</v>
      </c>
      <c r="G15" s="239">
        <v>0</v>
      </c>
      <c r="H15" s="239">
        <v>0</v>
      </c>
      <c r="I15" s="239">
        <v>0</v>
      </c>
      <c r="J15" s="239">
        <v>0</v>
      </c>
      <c r="K15" s="239">
        <v>0</v>
      </c>
      <c r="L15" s="239">
        <v>0</v>
      </c>
      <c r="M15" s="239">
        <v>0</v>
      </c>
      <c r="N15" s="239">
        <v>0</v>
      </c>
      <c r="O15" s="239">
        <v>0</v>
      </c>
      <c r="P15" s="239">
        <v>0</v>
      </c>
      <c r="Q15" s="239">
        <v>0</v>
      </c>
      <c r="R15" s="239">
        <v>0</v>
      </c>
      <c r="S15" s="239">
        <v>0</v>
      </c>
      <c r="T15" s="239">
        <v>0</v>
      </c>
    </row>
    <row r="16" spans="1:38" s="186" customFormat="1" ht="15.75" customHeight="1">
      <c r="A16" s="262" t="s">
        <v>1</v>
      </c>
      <c r="B16" s="206" t="s">
        <v>19</v>
      </c>
      <c r="C16" s="324">
        <f aca="true" t="shared" si="2" ref="C16:T16">C17+C18+C19+C20+C21+C22+C23+C24+C25+C26+C27</f>
        <v>0</v>
      </c>
      <c r="D16" s="234">
        <f t="shared" si="2"/>
        <v>0</v>
      </c>
      <c r="E16" s="324">
        <f t="shared" si="2"/>
        <v>0</v>
      </c>
      <c r="F16" s="324">
        <f t="shared" si="2"/>
        <v>0</v>
      </c>
      <c r="G16" s="324">
        <f t="shared" si="2"/>
        <v>0</v>
      </c>
      <c r="H16" s="324">
        <f t="shared" si="2"/>
        <v>0</v>
      </c>
      <c r="I16" s="324">
        <f t="shared" si="2"/>
        <v>0</v>
      </c>
      <c r="J16" s="324">
        <f t="shared" si="2"/>
        <v>0</v>
      </c>
      <c r="K16" s="324">
        <f t="shared" si="2"/>
        <v>0</v>
      </c>
      <c r="L16" s="324">
        <f t="shared" si="2"/>
        <v>0</v>
      </c>
      <c r="M16" s="324">
        <f t="shared" si="2"/>
        <v>0</v>
      </c>
      <c r="N16" s="324">
        <f t="shared" si="2"/>
        <v>0</v>
      </c>
      <c r="O16" s="324">
        <f t="shared" si="2"/>
        <v>0</v>
      </c>
      <c r="P16" s="324">
        <f t="shared" si="2"/>
        <v>0</v>
      </c>
      <c r="Q16" s="324">
        <f t="shared" si="2"/>
        <v>0</v>
      </c>
      <c r="R16" s="324">
        <f t="shared" si="2"/>
        <v>0</v>
      </c>
      <c r="S16" s="324">
        <f t="shared" si="2"/>
        <v>0</v>
      </c>
      <c r="T16" s="325">
        <f t="shared" si="2"/>
        <v>0</v>
      </c>
      <c r="AL16" s="207"/>
    </row>
    <row r="17" spans="1:32" s="186" customFormat="1" ht="15.75" customHeight="1">
      <c r="A17" s="208">
        <v>1</v>
      </c>
      <c r="B17" s="76" t="s">
        <v>369</v>
      </c>
      <c r="C17" s="324">
        <f aca="true" t="shared" si="3" ref="C17:C27">E17+M17</f>
        <v>0</v>
      </c>
      <c r="D17" s="234">
        <f aca="true" t="shared" si="4" ref="D17:D27">F17+N17</f>
        <v>0</v>
      </c>
      <c r="E17" s="239">
        <v>0</v>
      </c>
      <c r="F17" s="239">
        <v>0</v>
      </c>
      <c r="G17" s="239">
        <v>0</v>
      </c>
      <c r="H17" s="239">
        <v>0</v>
      </c>
      <c r="I17" s="239">
        <v>0</v>
      </c>
      <c r="J17" s="239">
        <v>0</v>
      </c>
      <c r="K17" s="239">
        <v>0</v>
      </c>
      <c r="L17" s="239">
        <v>0</v>
      </c>
      <c r="M17" s="239">
        <v>0</v>
      </c>
      <c r="N17" s="239">
        <v>0</v>
      </c>
      <c r="O17" s="239">
        <v>0</v>
      </c>
      <c r="P17" s="239">
        <v>0</v>
      </c>
      <c r="Q17" s="239">
        <v>0</v>
      </c>
      <c r="R17" s="239">
        <v>0</v>
      </c>
      <c r="S17" s="239">
        <v>0</v>
      </c>
      <c r="T17" s="239">
        <v>0</v>
      </c>
      <c r="AF17" s="207" t="s">
        <v>371</v>
      </c>
    </row>
    <row r="18" spans="1:20" s="186" customFormat="1" ht="15.75" customHeight="1">
      <c r="A18" s="208">
        <v>2</v>
      </c>
      <c r="B18" s="76" t="s">
        <v>401</v>
      </c>
      <c r="C18" s="324">
        <f t="shared" si="3"/>
        <v>0</v>
      </c>
      <c r="D18" s="234">
        <f t="shared" si="4"/>
        <v>0</v>
      </c>
      <c r="E18" s="239">
        <v>0</v>
      </c>
      <c r="F18" s="239">
        <v>0</v>
      </c>
      <c r="G18" s="239">
        <v>0</v>
      </c>
      <c r="H18" s="239">
        <v>0</v>
      </c>
      <c r="I18" s="239">
        <v>0</v>
      </c>
      <c r="J18" s="239">
        <v>0</v>
      </c>
      <c r="K18" s="239">
        <v>0</v>
      </c>
      <c r="L18" s="239">
        <v>0</v>
      </c>
      <c r="M18" s="239">
        <v>0</v>
      </c>
      <c r="N18" s="239">
        <v>0</v>
      </c>
      <c r="O18" s="239">
        <v>0</v>
      </c>
      <c r="P18" s="239">
        <v>0</v>
      </c>
      <c r="Q18" s="239">
        <v>0</v>
      </c>
      <c r="R18" s="239">
        <v>0</v>
      </c>
      <c r="S18" s="239">
        <v>0</v>
      </c>
      <c r="T18" s="239">
        <v>0</v>
      </c>
    </row>
    <row r="19" spans="1:20" s="186" customFormat="1" ht="15.75" customHeight="1">
      <c r="A19" s="208">
        <v>3</v>
      </c>
      <c r="B19" s="76" t="s">
        <v>372</v>
      </c>
      <c r="C19" s="324">
        <f t="shared" si="3"/>
        <v>0</v>
      </c>
      <c r="D19" s="234">
        <f t="shared" si="4"/>
        <v>0</v>
      </c>
      <c r="E19" s="239">
        <v>0</v>
      </c>
      <c r="F19" s="239">
        <v>0</v>
      </c>
      <c r="G19" s="239">
        <v>0</v>
      </c>
      <c r="H19" s="239">
        <v>0</v>
      </c>
      <c r="I19" s="239">
        <v>0</v>
      </c>
      <c r="J19" s="239">
        <v>0</v>
      </c>
      <c r="K19" s="239">
        <v>0</v>
      </c>
      <c r="L19" s="239">
        <v>0</v>
      </c>
      <c r="M19" s="239">
        <v>0</v>
      </c>
      <c r="N19" s="239">
        <v>0</v>
      </c>
      <c r="O19" s="239">
        <v>0</v>
      </c>
      <c r="P19" s="239">
        <v>0</v>
      </c>
      <c r="Q19" s="239">
        <v>0</v>
      </c>
      <c r="R19" s="239">
        <v>0</v>
      </c>
      <c r="S19" s="239">
        <v>0</v>
      </c>
      <c r="T19" s="239">
        <v>0</v>
      </c>
    </row>
    <row r="20" spans="1:20" s="186" customFormat="1" ht="15.75" customHeight="1">
      <c r="A20" s="208">
        <v>4</v>
      </c>
      <c r="B20" s="76" t="s">
        <v>373</v>
      </c>
      <c r="C20" s="324">
        <f t="shared" si="3"/>
        <v>0</v>
      </c>
      <c r="D20" s="234">
        <f t="shared" si="4"/>
        <v>0</v>
      </c>
      <c r="E20" s="239">
        <v>0</v>
      </c>
      <c r="F20" s="239">
        <v>0</v>
      </c>
      <c r="G20" s="239">
        <v>0</v>
      </c>
      <c r="H20" s="239">
        <v>0</v>
      </c>
      <c r="I20" s="239">
        <v>0</v>
      </c>
      <c r="J20" s="239">
        <v>0</v>
      </c>
      <c r="K20" s="239">
        <v>0</v>
      </c>
      <c r="L20" s="239">
        <v>0</v>
      </c>
      <c r="M20" s="239"/>
      <c r="N20" s="239"/>
      <c r="O20" s="239"/>
      <c r="P20" s="239"/>
      <c r="Q20" s="239">
        <v>0</v>
      </c>
      <c r="R20" s="239">
        <v>0</v>
      </c>
      <c r="S20" s="239">
        <v>0</v>
      </c>
      <c r="T20" s="239">
        <v>0</v>
      </c>
    </row>
    <row r="21" spans="1:39" s="186" customFormat="1" ht="15.75" customHeight="1">
      <c r="A21" s="208">
        <v>5</v>
      </c>
      <c r="B21" s="76" t="s">
        <v>374</v>
      </c>
      <c r="C21" s="324">
        <f t="shared" si="3"/>
        <v>0</v>
      </c>
      <c r="D21" s="234">
        <f t="shared" si="4"/>
        <v>0</v>
      </c>
      <c r="E21" s="239">
        <v>0</v>
      </c>
      <c r="F21" s="239">
        <v>0</v>
      </c>
      <c r="G21" s="239">
        <v>0</v>
      </c>
      <c r="H21" s="239">
        <v>0</v>
      </c>
      <c r="I21" s="239">
        <v>0</v>
      </c>
      <c r="J21" s="239">
        <v>0</v>
      </c>
      <c r="K21" s="239">
        <v>0</v>
      </c>
      <c r="L21" s="239">
        <v>0</v>
      </c>
      <c r="M21" s="239">
        <v>0</v>
      </c>
      <c r="N21" s="239">
        <v>0</v>
      </c>
      <c r="O21" s="239">
        <v>0</v>
      </c>
      <c r="P21" s="239">
        <v>0</v>
      </c>
      <c r="Q21" s="239">
        <v>0</v>
      </c>
      <c r="R21" s="239">
        <v>0</v>
      </c>
      <c r="S21" s="239">
        <v>0</v>
      </c>
      <c r="T21" s="239">
        <v>0</v>
      </c>
      <c r="AJ21" s="186" t="s">
        <v>376</v>
      </c>
      <c r="AK21" s="186" t="s">
        <v>377</v>
      </c>
      <c r="AL21" s="186" t="s">
        <v>378</v>
      </c>
      <c r="AM21" s="207" t="s">
        <v>379</v>
      </c>
    </row>
    <row r="22" spans="1:39" s="186" customFormat="1" ht="15.75" customHeight="1">
      <c r="A22" s="208">
        <v>6</v>
      </c>
      <c r="B22" s="76" t="s">
        <v>375</v>
      </c>
      <c r="C22" s="324">
        <f t="shared" si="3"/>
        <v>0</v>
      </c>
      <c r="D22" s="234">
        <f t="shared" si="4"/>
        <v>0</v>
      </c>
      <c r="E22" s="239">
        <v>0</v>
      </c>
      <c r="F22" s="239">
        <v>0</v>
      </c>
      <c r="G22" s="239">
        <v>0</v>
      </c>
      <c r="H22" s="239">
        <v>0</v>
      </c>
      <c r="I22" s="239">
        <v>0</v>
      </c>
      <c r="J22" s="239">
        <v>0</v>
      </c>
      <c r="K22" s="239">
        <v>0</v>
      </c>
      <c r="L22" s="239">
        <v>0</v>
      </c>
      <c r="M22" s="239">
        <v>0</v>
      </c>
      <c r="N22" s="239">
        <v>0</v>
      </c>
      <c r="O22" s="239">
        <v>0</v>
      </c>
      <c r="P22" s="239">
        <v>0</v>
      </c>
      <c r="Q22" s="239">
        <v>0</v>
      </c>
      <c r="R22" s="239">
        <v>0</v>
      </c>
      <c r="S22" s="239">
        <v>0</v>
      </c>
      <c r="T22" s="239">
        <v>0</v>
      </c>
      <c r="AM22" s="207" t="s">
        <v>381</v>
      </c>
    </row>
    <row r="23" spans="1:20" s="186" customFormat="1" ht="15.75" customHeight="1">
      <c r="A23" s="208">
        <v>7</v>
      </c>
      <c r="B23" s="76" t="s">
        <v>380</v>
      </c>
      <c r="C23" s="324">
        <f t="shared" si="3"/>
        <v>0</v>
      </c>
      <c r="D23" s="234">
        <f t="shared" si="4"/>
        <v>0</v>
      </c>
      <c r="E23" s="239">
        <v>0</v>
      </c>
      <c r="F23" s="239">
        <v>0</v>
      </c>
      <c r="G23" s="239">
        <v>0</v>
      </c>
      <c r="H23" s="239">
        <v>0</v>
      </c>
      <c r="I23" s="239">
        <v>0</v>
      </c>
      <c r="J23" s="239">
        <v>0</v>
      </c>
      <c r="K23" s="239">
        <v>0</v>
      </c>
      <c r="L23" s="239">
        <v>0</v>
      </c>
      <c r="M23" s="239">
        <v>0</v>
      </c>
      <c r="N23" s="239">
        <v>0</v>
      </c>
      <c r="O23" s="239">
        <v>0</v>
      </c>
      <c r="P23" s="239">
        <v>0</v>
      </c>
      <c r="Q23" s="239">
        <v>0</v>
      </c>
      <c r="R23" s="239">
        <v>0</v>
      </c>
      <c r="S23" s="239">
        <v>0</v>
      </c>
      <c r="T23" s="239">
        <v>0</v>
      </c>
    </row>
    <row r="24" spans="1:36" s="186" customFormat="1" ht="15.75" customHeight="1">
      <c r="A24" s="208">
        <v>8</v>
      </c>
      <c r="B24" s="76" t="s">
        <v>382</v>
      </c>
      <c r="C24" s="324">
        <f t="shared" si="3"/>
        <v>0</v>
      </c>
      <c r="D24" s="234">
        <f t="shared" si="4"/>
        <v>0</v>
      </c>
      <c r="E24" s="239">
        <v>0</v>
      </c>
      <c r="F24" s="239">
        <v>0</v>
      </c>
      <c r="G24" s="239">
        <v>0</v>
      </c>
      <c r="H24" s="239">
        <v>0</v>
      </c>
      <c r="I24" s="239">
        <v>0</v>
      </c>
      <c r="J24" s="239">
        <v>0</v>
      </c>
      <c r="K24" s="239">
        <v>0</v>
      </c>
      <c r="L24" s="239">
        <v>0</v>
      </c>
      <c r="M24" s="239">
        <v>0</v>
      </c>
      <c r="N24" s="239">
        <v>0</v>
      </c>
      <c r="O24" s="239">
        <v>0</v>
      </c>
      <c r="P24" s="239">
        <v>0</v>
      </c>
      <c r="Q24" s="239">
        <v>0</v>
      </c>
      <c r="R24" s="239">
        <v>0</v>
      </c>
      <c r="S24" s="239">
        <v>0</v>
      </c>
      <c r="T24" s="239">
        <v>0</v>
      </c>
      <c r="AJ24" s="186" t="s">
        <v>376</v>
      </c>
    </row>
    <row r="25" spans="1:36" s="186" customFormat="1" ht="15.75" customHeight="1">
      <c r="A25" s="208">
        <v>9</v>
      </c>
      <c r="B25" s="76" t="s">
        <v>383</v>
      </c>
      <c r="C25" s="324">
        <f t="shared" si="3"/>
        <v>0</v>
      </c>
      <c r="D25" s="234">
        <f t="shared" si="4"/>
        <v>0</v>
      </c>
      <c r="E25" s="239">
        <v>0</v>
      </c>
      <c r="F25" s="239">
        <v>0</v>
      </c>
      <c r="G25" s="239">
        <v>0</v>
      </c>
      <c r="H25" s="239">
        <v>0</v>
      </c>
      <c r="I25" s="239">
        <v>0</v>
      </c>
      <c r="J25" s="239">
        <v>0</v>
      </c>
      <c r="K25" s="239">
        <v>0</v>
      </c>
      <c r="L25" s="239">
        <v>0</v>
      </c>
      <c r="M25" s="239">
        <v>0</v>
      </c>
      <c r="N25" s="239">
        <v>0</v>
      </c>
      <c r="O25" s="239">
        <v>0</v>
      </c>
      <c r="P25" s="239">
        <v>0</v>
      </c>
      <c r="Q25" s="239">
        <v>0</v>
      </c>
      <c r="R25" s="239">
        <v>0</v>
      </c>
      <c r="S25" s="239">
        <v>0</v>
      </c>
      <c r="T25" s="239">
        <v>0</v>
      </c>
      <c r="AJ25" s="207" t="s">
        <v>385</v>
      </c>
    </row>
    <row r="26" spans="1:44" s="186" customFormat="1" ht="15.75" customHeight="1">
      <c r="A26" s="208">
        <v>10</v>
      </c>
      <c r="B26" s="76" t="s">
        <v>384</v>
      </c>
      <c r="C26" s="324">
        <f t="shared" si="3"/>
        <v>0</v>
      </c>
      <c r="D26" s="234">
        <f t="shared" si="4"/>
        <v>0</v>
      </c>
      <c r="E26" s="239">
        <v>0</v>
      </c>
      <c r="F26" s="239">
        <v>0</v>
      </c>
      <c r="G26" s="239">
        <v>0</v>
      </c>
      <c r="H26" s="239">
        <v>0</v>
      </c>
      <c r="I26" s="239">
        <v>0</v>
      </c>
      <c r="J26" s="239">
        <v>0</v>
      </c>
      <c r="K26" s="239">
        <v>0</v>
      </c>
      <c r="L26" s="239">
        <v>0</v>
      </c>
      <c r="M26" s="239">
        <v>0</v>
      </c>
      <c r="N26" s="239">
        <v>0</v>
      </c>
      <c r="O26" s="239">
        <v>0</v>
      </c>
      <c r="P26" s="239">
        <v>0</v>
      </c>
      <c r="Q26" s="239">
        <v>0</v>
      </c>
      <c r="R26" s="239">
        <v>0</v>
      </c>
      <c r="S26" s="239">
        <v>0</v>
      </c>
      <c r="T26" s="239">
        <v>0</v>
      </c>
      <c r="AR26" s="207"/>
    </row>
    <row r="27" spans="1:20" s="186" customFormat="1" ht="15.75" customHeight="1">
      <c r="A27" s="208">
        <v>11</v>
      </c>
      <c r="B27" s="76" t="s">
        <v>386</v>
      </c>
      <c r="C27" s="324">
        <f t="shared" si="3"/>
        <v>0</v>
      </c>
      <c r="D27" s="234">
        <f t="shared" si="4"/>
        <v>0</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row>
    <row r="28" spans="33:35" ht="5.25" customHeight="1">
      <c r="AG28" s="178" t="s">
        <v>388</v>
      </c>
      <c r="AI28" s="198">
        <f>82/88</f>
        <v>0.9318181818181818</v>
      </c>
    </row>
    <row r="29" spans="1:20" ht="15.75" customHeight="1">
      <c r="A29" s="188"/>
      <c r="B29" s="1248" t="s">
        <v>387</v>
      </c>
      <c r="C29" s="1248"/>
      <c r="D29" s="1248"/>
      <c r="E29" s="1248"/>
      <c r="F29" s="1248"/>
      <c r="G29" s="1248"/>
      <c r="H29" s="189"/>
      <c r="I29" s="189"/>
      <c r="J29" s="190"/>
      <c r="K29" s="189"/>
      <c r="L29" s="1255" t="s">
        <v>387</v>
      </c>
      <c r="M29" s="1255"/>
      <c r="N29" s="1255"/>
      <c r="O29" s="1255"/>
      <c r="P29" s="1255"/>
      <c r="Q29" s="1255"/>
      <c r="R29" s="1255"/>
      <c r="S29" s="1255"/>
      <c r="T29" s="1255"/>
    </row>
    <row r="30" spans="1:20" ht="15" customHeight="1">
      <c r="A30" s="188"/>
      <c r="B30" s="1261" t="s">
        <v>43</v>
      </c>
      <c r="C30" s="1261"/>
      <c r="D30" s="1261"/>
      <c r="E30" s="1261"/>
      <c r="F30" s="1261"/>
      <c r="G30" s="1261"/>
      <c r="H30" s="191"/>
      <c r="I30" s="191"/>
      <c r="J30" s="191"/>
      <c r="K30" s="191"/>
      <c r="L30" s="1264" t="s">
        <v>346</v>
      </c>
      <c r="M30" s="1264"/>
      <c r="N30" s="1264"/>
      <c r="O30" s="1264"/>
      <c r="P30" s="1264"/>
      <c r="Q30" s="1264"/>
      <c r="R30" s="1264"/>
      <c r="S30" s="1264"/>
      <c r="T30" s="1264"/>
    </row>
    <row r="31" spans="1:20" s="328" customFormat="1" ht="18.75">
      <c r="A31" s="326"/>
      <c r="B31" s="1258"/>
      <c r="C31" s="1258"/>
      <c r="D31" s="1258"/>
      <c r="E31" s="1258"/>
      <c r="F31" s="1258"/>
      <c r="G31" s="327"/>
      <c r="H31" s="327"/>
      <c r="I31" s="327"/>
      <c r="J31" s="327"/>
      <c r="K31" s="327"/>
      <c r="L31" s="1259"/>
      <c r="M31" s="1259"/>
      <c r="N31" s="1259"/>
      <c r="O31" s="1259"/>
      <c r="P31" s="1259"/>
      <c r="Q31" s="1259"/>
      <c r="R31" s="1259"/>
      <c r="S31" s="1259"/>
      <c r="T31" s="1259"/>
    </row>
    <row r="32" spans="1:20" s="328" customFormat="1" ht="18.75">
      <c r="A32" s="326"/>
      <c r="B32" s="327"/>
      <c r="C32" s="327"/>
      <c r="D32" s="327"/>
      <c r="E32" s="327"/>
      <c r="F32" s="327"/>
      <c r="G32" s="327"/>
      <c r="H32" s="327"/>
      <c r="I32" s="327"/>
      <c r="J32" s="327"/>
      <c r="K32" s="327"/>
      <c r="L32" s="327"/>
      <c r="M32" s="327"/>
      <c r="N32" s="327"/>
      <c r="O32" s="327"/>
      <c r="P32" s="327"/>
      <c r="Q32" s="327"/>
      <c r="R32" s="327"/>
      <c r="S32" s="327"/>
      <c r="T32" s="327"/>
    </row>
    <row r="33" spans="1:20" s="328" customFormat="1" ht="18.75">
      <c r="A33" s="326"/>
      <c r="B33" s="1379" t="s">
        <v>391</v>
      </c>
      <c r="C33" s="1379"/>
      <c r="D33" s="1379"/>
      <c r="E33" s="1379"/>
      <c r="F33" s="1379"/>
      <c r="G33" s="329"/>
      <c r="H33" s="329"/>
      <c r="I33" s="329"/>
      <c r="J33" s="329"/>
      <c r="K33" s="329"/>
      <c r="L33" s="329"/>
      <c r="M33" s="329"/>
      <c r="N33" s="329"/>
      <c r="O33" s="1379" t="s">
        <v>391</v>
      </c>
      <c r="P33" s="1379"/>
      <c r="Q33" s="1379"/>
      <c r="R33" s="327"/>
      <c r="S33" s="327"/>
      <c r="T33" s="327"/>
    </row>
    <row r="34" spans="1:20" s="192" customFormat="1" ht="18.75" hidden="1">
      <c r="A34" s="243" t="s">
        <v>47</v>
      </c>
      <c r="B34" s="194"/>
      <c r="C34" s="194"/>
      <c r="D34" s="194"/>
      <c r="E34" s="194"/>
      <c r="F34" s="194"/>
      <c r="G34" s="194"/>
      <c r="H34" s="194"/>
      <c r="I34" s="194"/>
      <c r="J34" s="194"/>
      <c r="K34" s="194"/>
      <c r="L34" s="194"/>
      <c r="M34" s="194"/>
      <c r="N34" s="194"/>
      <c r="O34" s="194"/>
      <c r="P34" s="194"/>
      <c r="Q34" s="194"/>
      <c r="R34" s="194"/>
      <c r="S34" s="194"/>
      <c r="T34" s="194"/>
    </row>
    <row r="35" spans="1:20" s="192" customFormat="1" ht="18" customHeight="1" hidden="1">
      <c r="A35" s="196"/>
      <c r="B35" s="287" t="s">
        <v>308</v>
      </c>
      <c r="C35" s="311"/>
      <c r="D35" s="311"/>
      <c r="E35" s="311"/>
      <c r="F35" s="311"/>
      <c r="G35" s="311"/>
      <c r="H35" s="311"/>
      <c r="I35" s="311"/>
      <c r="J35" s="311"/>
      <c r="K35" s="311"/>
      <c r="L35" s="302"/>
      <c r="M35" s="302"/>
      <c r="N35" s="302"/>
      <c r="O35" s="302"/>
      <c r="P35" s="194"/>
      <c r="Q35" s="194"/>
      <c r="R35" s="194"/>
      <c r="S35" s="194"/>
      <c r="T35" s="194"/>
    </row>
    <row r="36" spans="2:20" s="192" customFormat="1" ht="18.75" hidden="1">
      <c r="B36" s="287" t="s">
        <v>309</v>
      </c>
      <c r="C36" s="194"/>
      <c r="D36" s="194"/>
      <c r="E36" s="194"/>
      <c r="F36" s="194"/>
      <c r="G36" s="194"/>
      <c r="H36" s="194"/>
      <c r="I36" s="194"/>
      <c r="J36" s="194"/>
      <c r="K36" s="194"/>
      <c r="L36" s="194"/>
      <c r="M36" s="194"/>
      <c r="N36" s="194"/>
      <c r="O36" s="194"/>
      <c r="P36" s="194"/>
      <c r="Q36" s="194"/>
      <c r="R36" s="194"/>
      <c r="S36" s="194"/>
      <c r="T36" s="194"/>
    </row>
    <row r="37" spans="2:20" s="192" customFormat="1" ht="18.75" hidden="1">
      <c r="B37" s="244" t="s">
        <v>321</v>
      </c>
      <c r="C37" s="194"/>
      <c r="D37" s="194"/>
      <c r="E37" s="194"/>
      <c r="F37" s="194"/>
      <c r="G37" s="194"/>
      <c r="H37" s="194"/>
      <c r="I37" s="194"/>
      <c r="J37" s="194"/>
      <c r="K37" s="194"/>
      <c r="L37" s="194"/>
      <c r="M37" s="194"/>
      <c r="N37" s="194"/>
      <c r="O37" s="194"/>
      <c r="P37" s="194"/>
      <c r="Q37" s="194"/>
      <c r="R37" s="194"/>
      <c r="S37" s="194"/>
      <c r="T37" s="194"/>
    </row>
    <row r="38" spans="2:20" ht="18">
      <c r="B38" s="190"/>
      <c r="C38" s="190"/>
      <c r="D38" s="190"/>
      <c r="E38" s="190"/>
      <c r="F38" s="190"/>
      <c r="G38" s="190"/>
      <c r="H38" s="190"/>
      <c r="I38" s="190"/>
      <c r="J38" s="190"/>
      <c r="K38" s="190"/>
      <c r="L38" s="190"/>
      <c r="M38" s="190"/>
      <c r="N38" s="190"/>
      <c r="O38" s="190"/>
      <c r="P38" s="190"/>
      <c r="Q38" s="190"/>
      <c r="R38" s="190"/>
      <c r="S38" s="190"/>
      <c r="T38" s="190"/>
    </row>
    <row r="39" spans="2:20" ht="18.75">
      <c r="B39" s="1131" t="s">
        <v>347</v>
      </c>
      <c r="C39" s="1131"/>
      <c r="D39" s="1131"/>
      <c r="E39" s="1131"/>
      <c r="F39" s="1131"/>
      <c r="G39" s="1131"/>
      <c r="H39" s="190"/>
      <c r="I39" s="190"/>
      <c r="J39" s="190"/>
      <c r="K39" s="190"/>
      <c r="L39" s="1132" t="s">
        <v>348</v>
      </c>
      <c r="M39" s="1132"/>
      <c r="N39" s="1132"/>
      <c r="O39" s="1132"/>
      <c r="P39" s="1132"/>
      <c r="Q39" s="1132"/>
      <c r="R39" s="1132"/>
      <c r="S39" s="1132"/>
      <c r="T39" s="1132"/>
    </row>
    <row r="40" spans="2:20" ht="18.75">
      <c r="B40" s="190"/>
      <c r="C40" s="190"/>
      <c r="D40" s="190"/>
      <c r="E40" s="190"/>
      <c r="F40" s="190"/>
      <c r="G40" s="190"/>
      <c r="H40" s="309"/>
      <c r="I40" s="190"/>
      <c r="J40" s="190"/>
      <c r="K40" s="190"/>
      <c r="L40" s="190"/>
      <c r="M40" s="190"/>
      <c r="N40" s="190"/>
      <c r="O40" s="190"/>
      <c r="P40" s="190"/>
      <c r="Q40" s="190"/>
      <c r="R40" s="190"/>
      <c r="S40" s="190"/>
      <c r="T40" s="190"/>
    </row>
    <row r="41" spans="2:20" ht="18">
      <c r="B41" s="190"/>
      <c r="C41" s="190"/>
      <c r="D41" s="190"/>
      <c r="E41" s="190"/>
      <c r="F41" s="190"/>
      <c r="G41" s="190"/>
      <c r="H41" s="190"/>
      <c r="I41" s="190"/>
      <c r="J41" s="190"/>
      <c r="K41" s="190"/>
      <c r="L41" s="190"/>
      <c r="M41" s="190"/>
      <c r="N41" s="190"/>
      <c r="O41" s="190"/>
      <c r="P41" s="190"/>
      <c r="Q41" s="190"/>
      <c r="R41" s="190"/>
      <c r="S41" s="190"/>
      <c r="T41" s="190"/>
    </row>
  </sheetData>
  <sheetProtection/>
  <mergeCells count="41">
    <mergeCell ref="G9:H9"/>
    <mergeCell ref="D7:D10"/>
    <mergeCell ref="C6:D6"/>
    <mergeCell ref="F1:O4"/>
    <mergeCell ref="E8:F8"/>
    <mergeCell ref="B33:F33"/>
    <mergeCell ref="A1:D1"/>
    <mergeCell ref="A4:D4"/>
    <mergeCell ref="G8:L8"/>
    <mergeCell ref="O33:Q33"/>
    <mergeCell ref="E7:L7"/>
    <mergeCell ref="A2:D2"/>
    <mergeCell ref="A3:D3"/>
    <mergeCell ref="F5:O5"/>
    <mergeCell ref="M9:M10"/>
    <mergeCell ref="A6:B10"/>
    <mergeCell ref="F9:F10"/>
    <mergeCell ref="E9:E10"/>
    <mergeCell ref="E6:T6"/>
    <mergeCell ref="O8:T8"/>
    <mergeCell ref="S9:T9"/>
    <mergeCell ref="Q9:R9"/>
    <mergeCell ref="I9:J9"/>
    <mergeCell ref="M7:T7"/>
    <mergeCell ref="M8:N8"/>
    <mergeCell ref="K9:L9"/>
    <mergeCell ref="A14:B14"/>
    <mergeCell ref="C7:C10"/>
    <mergeCell ref="O9:P9"/>
    <mergeCell ref="A13:B13"/>
    <mergeCell ref="N9:N10"/>
    <mergeCell ref="B39:G39"/>
    <mergeCell ref="L29:T29"/>
    <mergeCell ref="L30:T30"/>
    <mergeCell ref="L39:T39"/>
    <mergeCell ref="B30:G30"/>
    <mergeCell ref="A11:B11"/>
    <mergeCell ref="B29:G29"/>
    <mergeCell ref="B31:F31"/>
    <mergeCell ref="L31:T31"/>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2016-08-04T07:04:41Z</cp:lastPrinted>
  <dcterms:created xsi:type="dcterms:W3CDTF">2004-03-07T02:36:29Z</dcterms:created>
  <dcterms:modified xsi:type="dcterms:W3CDTF">2016-08-11T08:48:19Z</dcterms:modified>
  <cp:category/>
  <cp:version/>
  <cp:contentType/>
  <cp:contentStatus/>
</cp:coreProperties>
</file>